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PLADEUR\Documents\OFICIOS 2018-2021\POA 2018\"/>
    </mc:Choice>
  </mc:AlternateContent>
  <bookViews>
    <workbookView xWindow="0" yWindow="0" windowWidth="28800" windowHeight="12435" activeTab="1"/>
  </bookViews>
  <sheets>
    <sheet name="Caratula POA" sheetId="6" r:id="rId1"/>
    <sheet name="componentes POA" sheetId="1" r:id="rId2"/>
    <sheet name="beneficiarios" sheetId="16" r:id="rId3"/>
    <sheet name="FORMATO MIR" sheetId="12" r:id="rId4"/>
    <sheet name="Arbol de Problemas" sheetId="11" r:id="rId5"/>
    <sheet name="Arbol de Objetivos" sheetId="13" r:id="rId6"/>
    <sheet name="CRONOGRAMA" sheetId="4" state="hidden" r:id="rId7"/>
    <sheet name="Presupuesto de Egresos" sheetId="14" state="hidden" r:id="rId8"/>
    <sheet name="Egresos Ejercidos Reales" sheetId="15" state="hidden" r:id="rId9"/>
  </sheets>
  <definedNames>
    <definedName name="compo1">'componentes POA'!$B$44:$J$56</definedName>
    <definedName name="compo2">'componentes POA'!$B$101:$J$113</definedName>
    <definedName name="compo3">'componentes POA'!$B$158:$J$170</definedName>
    <definedName name="compo4">'componentes POA'!$B$215:$J$227</definedName>
    <definedName name="compo5">'componentes POA'!$B$343:$J$355</definedName>
    <definedName name="compo6">'componentes POA'!$B$400:$J$412</definedName>
    <definedName name="compo7">'componentes POA'!$B$457:$J$469</definedName>
    <definedName name="compo8">'componentes POA'!$B$514:$J$526</definedName>
    <definedName name="nombremes">'componentes POA'!$E$231:$F$242</definedName>
  </definedNames>
  <calcPr calcId="152511"/>
</workbook>
</file>

<file path=xl/calcChain.xml><?xml version="1.0" encoding="utf-8"?>
<calcChain xmlns="http://schemas.openxmlformats.org/spreadsheetml/2006/main">
  <c r="A52" i="6" l="1"/>
  <c r="D859" i="1"/>
  <c r="C859" i="1"/>
  <c r="G847" i="1"/>
  <c r="G848" i="1"/>
  <c r="F847" i="1"/>
  <c r="F848" i="1"/>
  <c r="J809" i="1"/>
  <c r="J808" i="1"/>
  <c r="J807" i="1"/>
  <c r="J806" i="1"/>
  <c r="D804" i="1"/>
  <c r="D802" i="1"/>
  <c r="C802" i="1"/>
  <c r="G790" i="1"/>
  <c r="G791" i="1"/>
  <c r="F790" i="1"/>
  <c r="F791" i="1"/>
  <c r="J752" i="1"/>
  <c r="J751" i="1"/>
  <c r="J750" i="1"/>
  <c r="J749" i="1"/>
  <c r="D747" i="1"/>
  <c r="D745" i="1"/>
  <c r="C745" i="1"/>
  <c r="G733" i="1"/>
  <c r="G734" i="1"/>
  <c r="F733" i="1"/>
  <c r="F734" i="1"/>
  <c r="J695" i="1"/>
  <c r="J694" i="1"/>
  <c r="J693" i="1"/>
  <c r="J692" i="1"/>
  <c r="D690" i="1"/>
  <c r="D688" i="1"/>
  <c r="C688" i="1"/>
  <c r="G676" i="1"/>
  <c r="G677" i="1"/>
  <c r="F676" i="1"/>
  <c r="F677" i="1"/>
  <c r="J638" i="1"/>
  <c r="J637" i="1"/>
  <c r="J636" i="1"/>
  <c r="J635" i="1"/>
  <c r="D633" i="1"/>
  <c r="C46" i="4"/>
  <c r="C41" i="4"/>
  <c r="H24" i="12"/>
  <c r="H25" i="12"/>
  <c r="C25" i="12"/>
  <c r="C24" i="12"/>
  <c r="B25" i="12"/>
  <c r="B24" i="12"/>
  <c r="D65" i="6"/>
  <c r="F52" i="6"/>
  <c r="D52" i="6"/>
  <c r="F51" i="6"/>
  <c r="D51" i="6"/>
  <c r="A51" i="6"/>
  <c r="A55" i="16"/>
  <c r="A48" i="16"/>
  <c r="N60" i="16"/>
  <c r="J476" i="1"/>
  <c r="N59" i="16"/>
  <c r="J475" i="1"/>
  <c r="N58" i="16"/>
  <c r="J474" i="1"/>
  <c r="N57" i="16"/>
  <c r="J473" i="1"/>
  <c r="N53" i="16"/>
  <c r="J419" i="1"/>
  <c r="N52" i="16"/>
  <c r="J418" i="1"/>
  <c r="N51" i="16"/>
  <c r="J417" i="1"/>
  <c r="N50" i="16"/>
  <c r="J416" i="1"/>
  <c r="D526" i="1"/>
  <c r="C526" i="1"/>
  <c r="G514" i="1"/>
  <c r="G515" i="1"/>
  <c r="F514" i="1"/>
  <c r="F515" i="1"/>
  <c r="D471" i="1"/>
  <c r="D469" i="1"/>
  <c r="C469" i="1"/>
  <c r="G457" i="1"/>
  <c r="G458" i="1"/>
  <c r="F457" i="1"/>
  <c r="F458" i="1"/>
  <c r="D414" i="1"/>
  <c r="B18" i="12"/>
  <c r="B19" i="12"/>
  <c r="B22" i="12"/>
  <c r="H23" i="12"/>
  <c r="C23" i="12"/>
  <c r="B23" i="12"/>
  <c r="H22" i="12"/>
  <c r="C22" i="12"/>
  <c r="F50" i="6"/>
  <c r="D50" i="6"/>
  <c r="F49" i="6"/>
  <c r="D49" i="6"/>
  <c r="D48" i="6"/>
  <c r="A50" i="6"/>
  <c r="A49" i="6"/>
  <c r="A62" i="6"/>
  <c r="A61" i="6"/>
  <c r="C36" i="4"/>
  <c r="C31" i="4"/>
  <c r="C26" i="4"/>
  <c r="C21" i="4"/>
  <c r="C16" i="4"/>
  <c r="C11" i="4"/>
  <c r="A41" i="16"/>
  <c r="D412" i="1"/>
  <c r="C412" i="1"/>
  <c r="G400" i="1"/>
  <c r="G401" i="1"/>
  <c r="F400" i="1"/>
  <c r="F401" i="1"/>
  <c r="D357" i="1"/>
  <c r="N46" i="16"/>
  <c r="J362" i="1"/>
  <c r="N45" i="16"/>
  <c r="J361" i="1"/>
  <c r="N44" i="16"/>
  <c r="J360" i="1"/>
  <c r="N43" i="16"/>
  <c r="J359" i="1"/>
  <c r="A34" i="16"/>
  <c r="N39" i="16"/>
  <c r="J305" i="1"/>
  <c r="N38" i="16"/>
  <c r="J304" i="1"/>
  <c r="N37" i="16"/>
  <c r="J303" i="1"/>
  <c r="N36" i="16"/>
  <c r="J302" i="1"/>
  <c r="D355" i="1"/>
  <c r="C355" i="1"/>
  <c r="G343" i="1"/>
  <c r="G344" i="1"/>
  <c r="F343" i="1"/>
  <c r="F344" i="1"/>
  <c r="D300" i="1"/>
  <c r="A27" i="16"/>
  <c r="N32" i="16"/>
  <c r="J177" i="1"/>
  <c r="N31" i="16"/>
  <c r="J176" i="1"/>
  <c r="N30" i="16"/>
  <c r="J175" i="1"/>
  <c r="N29" i="16"/>
  <c r="J174" i="1"/>
  <c r="A20" i="16"/>
  <c r="N25" i="16"/>
  <c r="J120" i="1"/>
  <c r="N24" i="16"/>
  <c r="J119" i="1"/>
  <c r="N23" i="16"/>
  <c r="J118" i="1"/>
  <c r="N22" i="16"/>
  <c r="J117" i="1"/>
  <c r="A13" i="16"/>
  <c r="N18" i="16"/>
  <c r="J63" i="1"/>
  <c r="N17" i="16"/>
  <c r="J62" i="1"/>
  <c r="N16" i="16"/>
  <c r="J61" i="1"/>
  <c r="N15" i="16"/>
  <c r="J60" i="1"/>
  <c r="A6" i="16"/>
  <c r="N11" i="16"/>
  <c r="J6" i="1"/>
  <c r="N10" i="16"/>
  <c r="J5" i="1"/>
  <c r="N9" i="16"/>
  <c r="J4" i="1"/>
  <c r="N8" i="16"/>
  <c r="J3" i="1"/>
  <c r="A2" i="16"/>
  <c r="C6" i="15"/>
  <c r="A2" i="13"/>
  <c r="P62" i="15"/>
  <c r="P61" i="15"/>
  <c r="P60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P58" i="15"/>
  <c r="P57" i="15"/>
  <c r="P56" i="15"/>
  <c r="P55" i="15"/>
  <c r="P54" i="15"/>
  <c r="P53" i="15"/>
  <c r="P52" i="15"/>
  <c r="P51" i="15"/>
  <c r="P50" i="15"/>
  <c r="P49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P25" i="15"/>
  <c r="P24" i="15"/>
  <c r="P23" i="15"/>
  <c r="P22" i="15"/>
  <c r="P21" i="15"/>
  <c r="P20" i="15"/>
  <c r="P19" i="15"/>
  <c r="P18" i="15"/>
  <c r="P17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P15" i="15"/>
  <c r="P14" i="15"/>
  <c r="P13" i="15"/>
  <c r="P12" i="15"/>
  <c r="P11" i="15"/>
  <c r="P10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P62" i="14"/>
  <c r="P61" i="14"/>
  <c r="P60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P58" i="14"/>
  <c r="P57" i="14"/>
  <c r="P56" i="14"/>
  <c r="P55" i="14"/>
  <c r="P54" i="14"/>
  <c r="P53" i="14"/>
  <c r="P52" i="14"/>
  <c r="P51" i="14"/>
  <c r="P50" i="14"/>
  <c r="P49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P25" i="14"/>
  <c r="P24" i="14"/>
  <c r="P23" i="14"/>
  <c r="P22" i="14"/>
  <c r="P21" i="14"/>
  <c r="P20" i="14"/>
  <c r="P19" i="14"/>
  <c r="P18" i="14"/>
  <c r="P17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P15" i="14"/>
  <c r="P14" i="14"/>
  <c r="P13" i="14"/>
  <c r="P12" i="14"/>
  <c r="P11" i="14"/>
  <c r="P10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A2" i="11"/>
  <c r="A2" i="4"/>
  <c r="H18" i="12"/>
  <c r="H19" i="12"/>
  <c r="H20" i="12"/>
  <c r="H21" i="12"/>
  <c r="C21" i="12"/>
  <c r="B21" i="12"/>
  <c r="C20" i="12"/>
  <c r="B20" i="12"/>
  <c r="C18" i="12"/>
  <c r="C19" i="12"/>
  <c r="B12" i="12"/>
  <c r="B10" i="12"/>
  <c r="F43" i="6"/>
  <c r="A45" i="6"/>
  <c r="A57" i="6"/>
  <c r="D45" i="6"/>
  <c r="F45" i="6"/>
  <c r="A46" i="6"/>
  <c r="A58" i="6"/>
  <c r="D46" i="6"/>
  <c r="F46" i="6"/>
  <c r="A47" i="6"/>
  <c r="A59" i="6"/>
  <c r="D47" i="6"/>
  <c r="F47" i="6"/>
  <c r="A48" i="6"/>
  <c r="A60" i="6"/>
  <c r="F48" i="6"/>
  <c r="A7" i="6"/>
  <c r="D172" i="1"/>
  <c r="D115" i="1"/>
  <c r="D58" i="1"/>
  <c r="D1" i="1"/>
  <c r="P26" i="14"/>
  <c r="P16" i="15"/>
  <c r="P48" i="15"/>
  <c r="A63" i="6"/>
  <c r="F678" i="1"/>
  <c r="G678" i="1"/>
  <c r="F735" i="1"/>
  <c r="G735" i="1"/>
  <c r="F792" i="1"/>
  <c r="G792" i="1"/>
  <c r="F849" i="1"/>
  <c r="G849" i="1"/>
  <c r="D63" i="14"/>
  <c r="B29" i="6"/>
  <c r="F63" i="14"/>
  <c r="B31" i="6"/>
  <c r="H63" i="14"/>
  <c r="B33" i="6"/>
  <c r="J63" i="14"/>
  <c r="B35" i="6"/>
  <c r="L63" i="14"/>
  <c r="B37" i="6"/>
  <c r="N63" i="14"/>
  <c r="B39" i="6"/>
  <c r="P63" i="14"/>
  <c r="D23" i="6"/>
  <c r="D63" i="15"/>
  <c r="D29" i="6"/>
  <c r="F63" i="15"/>
  <c r="D31" i="6"/>
  <c r="H63" i="15"/>
  <c r="D33" i="6"/>
  <c r="J63" i="15"/>
  <c r="D35" i="6"/>
  <c r="L63" i="15"/>
  <c r="D37" i="6"/>
  <c r="N63" i="15"/>
  <c r="D39" i="6"/>
  <c r="P63" i="15"/>
  <c r="I23" i="6"/>
  <c r="E63" i="14"/>
  <c r="B30" i="6"/>
  <c r="G63" i="14"/>
  <c r="B32" i="6"/>
  <c r="I63" i="14"/>
  <c r="B34" i="6"/>
  <c r="K63" i="14"/>
  <c r="B36" i="6"/>
  <c r="M63" i="14"/>
  <c r="B38" i="6"/>
  <c r="O63" i="14"/>
  <c r="B40" i="6"/>
  <c r="E63" i="15"/>
  <c r="D30" i="6"/>
  <c r="G63" i="15"/>
  <c r="D32" i="6"/>
  <c r="I63" i="15"/>
  <c r="D34" i="6"/>
  <c r="K63" i="15"/>
  <c r="D36" i="6"/>
  <c r="M63" i="15"/>
  <c r="D38" i="6"/>
  <c r="O63" i="15"/>
  <c r="D40" i="6"/>
  <c r="F516" i="1"/>
  <c r="G516" i="1"/>
  <c r="F459" i="1"/>
  <c r="G459" i="1"/>
  <c r="D31" i="13"/>
  <c r="F31" i="13"/>
  <c r="F402" i="1"/>
  <c r="G50" i="6"/>
  <c r="G402" i="1"/>
  <c r="F345" i="1"/>
  <c r="G345" i="1"/>
  <c r="B31" i="13"/>
  <c r="D41" i="6"/>
  <c r="G850" i="1"/>
  <c r="F850" i="1"/>
  <c r="G793" i="1"/>
  <c r="F793" i="1"/>
  <c r="G736" i="1"/>
  <c r="F736" i="1"/>
  <c r="G679" i="1"/>
  <c r="F679" i="1"/>
  <c r="G51" i="6"/>
  <c r="G52" i="6"/>
  <c r="G517" i="1"/>
  <c r="F517" i="1"/>
  <c r="G460" i="1"/>
  <c r="F460" i="1"/>
  <c r="G49" i="6"/>
  <c r="G403" i="1"/>
  <c r="F403" i="1"/>
  <c r="G346" i="1"/>
  <c r="F346" i="1"/>
  <c r="D227" i="1"/>
  <c r="C227" i="1"/>
  <c r="G215" i="1"/>
  <c r="F215" i="1"/>
  <c r="D170" i="1"/>
  <c r="C170" i="1"/>
  <c r="G158" i="1"/>
  <c r="F158" i="1"/>
  <c r="D113" i="1"/>
  <c r="C113" i="1"/>
  <c r="G101" i="1"/>
  <c r="G102" i="1" s="1"/>
  <c r="F101" i="1"/>
  <c r="D56" i="1"/>
  <c r="C56" i="1"/>
  <c r="G44" i="1"/>
  <c r="J44" i="1" s="1"/>
  <c r="F44" i="1"/>
  <c r="F680" i="1"/>
  <c r="G680" i="1"/>
  <c r="F737" i="1"/>
  <c r="G737" i="1"/>
  <c r="F794" i="1"/>
  <c r="G794" i="1"/>
  <c r="F851" i="1"/>
  <c r="G851" i="1"/>
  <c r="F518" i="1"/>
  <c r="G518" i="1"/>
  <c r="F461" i="1"/>
  <c r="G461" i="1"/>
  <c r="F404" i="1"/>
  <c r="G404" i="1"/>
  <c r="F347" i="1"/>
  <c r="G347" i="1"/>
  <c r="G45" i="1"/>
  <c r="G46" i="1" s="1"/>
  <c r="G159" i="1"/>
  <c r="J159" i="1" s="1"/>
  <c r="G160" i="1"/>
  <c r="G161" i="1" s="1"/>
  <c r="G216" i="1"/>
  <c r="G217" i="1"/>
  <c r="F45" i="1"/>
  <c r="F46" i="1"/>
  <c r="F102" i="1"/>
  <c r="F103" i="1"/>
  <c r="F159" i="1"/>
  <c r="F160" i="1"/>
  <c r="F216" i="1"/>
  <c r="F217" i="1"/>
  <c r="G852" i="1"/>
  <c r="F852" i="1"/>
  <c r="G795" i="1"/>
  <c r="F795" i="1"/>
  <c r="G738" i="1"/>
  <c r="F738" i="1"/>
  <c r="G681" i="1"/>
  <c r="F681" i="1"/>
  <c r="G519" i="1"/>
  <c r="F519" i="1"/>
  <c r="G462" i="1"/>
  <c r="F462" i="1"/>
  <c r="G47" i="6"/>
  <c r="G405" i="1"/>
  <c r="F405" i="1"/>
  <c r="G348" i="1"/>
  <c r="F348" i="1"/>
  <c r="G45" i="6"/>
  <c r="G46" i="6"/>
  <c r="B41" i="6"/>
  <c r="G48" i="6"/>
  <c r="F218" i="1"/>
  <c r="F161" i="1"/>
  <c r="F104" i="1"/>
  <c r="F47" i="1"/>
  <c r="G218" i="1"/>
  <c r="F682" i="1"/>
  <c r="G682" i="1"/>
  <c r="F739" i="1"/>
  <c r="G739" i="1"/>
  <c r="F796" i="1"/>
  <c r="G796" i="1"/>
  <c r="F853" i="1"/>
  <c r="G853" i="1"/>
  <c r="F520" i="1"/>
  <c r="G520" i="1"/>
  <c r="F463" i="1"/>
  <c r="G463" i="1"/>
  <c r="F406" i="1"/>
  <c r="G406" i="1"/>
  <c r="F349" i="1"/>
  <c r="G349" i="1"/>
  <c r="D25" i="6"/>
  <c r="G219" i="1"/>
  <c r="F48" i="1"/>
  <c r="F105" i="1"/>
  <c r="F162" i="1"/>
  <c r="F219" i="1"/>
  <c r="G854" i="1"/>
  <c r="F854" i="1"/>
  <c r="G797" i="1"/>
  <c r="F797" i="1"/>
  <c r="G740" i="1"/>
  <c r="F740" i="1"/>
  <c r="G683" i="1"/>
  <c r="F683" i="1"/>
  <c r="G521" i="1"/>
  <c r="F521" i="1"/>
  <c r="G464" i="1"/>
  <c r="F464" i="1"/>
  <c r="G407" i="1"/>
  <c r="F407" i="1"/>
  <c r="G350" i="1"/>
  <c r="F350" i="1"/>
  <c r="F220" i="1"/>
  <c r="F163" i="1"/>
  <c r="F106" i="1"/>
  <c r="F49" i="1"/>
  <c r="G220" i="1"/>
  <c r="F684" i="1"/>
  <c r="G684" i="1"/>
  <c r="F741" i="1"/>
  <c r="G741" i="1"/>
  <c r="F798" i="1"/>
  <c r="G798" i="1"/>
  <c r="F855" i="1"/>
  <c r="G855" i="1"/>
  <c r="F522" i="1"/>
  <c r="G522" i="1"/>
  <c r="F465" i="1"/>
  <c r="G465" i="1"/>
  <c r="F408" i="1"/>
  <c r="G408" i="1"/>
  <c r="F351" i="1"/>
  <c r="G351" i="1"/>
  <c r="G221" i="1"/>
  <c r="F50" i="1"/>
  <c r="F107" i="1"/>
  <c r="F164" i="1"/>
  <c r="F221" i="1"/>
  <c r="G856" i="1"/>
  <c r="F856" i="1"/>
  <c r="G799" i="1"/>
  <c r="F799" i="1"/>
  <c r="G742" i="1"/>
  <c r="F742" i="1"/>
  <c r="G685" i="1"/>
  <c r="F685" i="1"/>
  <c r="G523" i="1"/>
  <c r="F523" i="1"/>
  <c r="G466" i="1"/>
  <c r="F466" i="1"/>
  <c r="G409" i="1"/>
  <c r="F409" i="1"/>
  <c r="G352" i="1"/>
  <c r="F352" i="1"/>
  <c r="F222" i="1"/>
  <c r="F165" i="1"/>
  <c r="F108" i="1"/>
  <c r="F51" i="1"/>
  <c r="G222" i="1"/>
  <c r="F686" i="1"/>
  <c r="G686" i="1"/>
  <c r="F743" i="1"/>
  <c r="G743" i="1"/>
  <c r="F800" i="1"/>
  <c r="G800" i="1"/>
  <c r="F857" i="1"/>
  <c r="G857" i="1"/>
  <c r="F524" i="1"/>
  <c r="G524" i="1"/>
  <c r="F467" i="1"/>
  <c r="G467" i="1"/>
  <c r="F410" i="1"/>
  <c r="G410" i="1"/>
  <c r="F353" i="1"/>
  <c r="G353" i="1"/>
  <c r="G223" i="1"/>
  <c r="F52" i="1"/>
  <c r="F109" i="1"/>
  <c r="F166" i="1"/>
  <c r="F223" i="1"/>
  <c r="G858" i="1"/>
  <c r="F858" i="1"/>
  <c r="G801" i="1"/>
  <c r="F801" i="1"/>
  <c r="G744" i="1"/>
  <c r="F744" i="1"/>
  <c r="G687" i="1"/>
  <c r="F687" i="1"/>
  <c r="G525" i="1"/>
  <c r="I52" i="6"/>
  <c r="F525" i="1"/>
  <c r="G468" i="1"/>
  <c r="I51" i="6"/>
  <c r="F468" i="1"/>
  <c r="G411" i="1"/>
  <c r="I50" i="6"/>
  <c r="F411" i="1"/>
  <c r="G354" i="1"/>
  <c r="I49" i="6"/>
  <c r="F354" i="1"/>
  <c r="F224" i="1"/>
  <c r="F167" i="1"/>
  <c r="F110" i="1"/>
  <c r="F53" i="1"/>
  <c r="G224" i="1"/>
  <c r="F688" i="1"/>
  <c r="G688" i="1"/>
  <c r="F745" i="1"/>
  <c r="G745" i="1"/>
  <c r="F802" i="1"/>
  <c r="G802" i="1"/>
  <c r="F859" i="1"/>
  <c r="G859" i="1"/>
  <c r="F526" i="1"/>
  <c r="G526" i="1"/>
  <c r="F469" i="1"/>
  <c r="G469" i="1"/>
  <c r="F412" i="1"/>
  <c r="G412" i="1"/>
  <c r="F355" i="1"/>
  <c r="G355" i="1"/>
  <c r="G225" i="1"/>
  <c r="F54" i="1"/>
  <c r="F111" i="1"/>
  <c r="F168" i="1"/>
  <c r="F225" i="1"/>
  <c r="I677" i="1"/>
  <c r="J677" i="1"/>
  <c r="I676" i="1"/>
  <c r="J676" i="1"/>
  <c r="J678" i="1"/>
  <c r="I678" i="1"/>
  <c r="I679" i="1"/>
  <c r="J679" i="1"/>
  <c r="J680" i="1"/>
  <c r="I680" i="1"/>
  <c r="I681" i="1"/>
  <c r="J681" i="1"/>
  <c r="J682" i="1"/>
  <c r="I682" i="1"/>
  <c r="I683" i="1"/>
  <c r="J683" i="1"/>
  <c r="J684" i="1"/>
  <c r="I684" i="1"/>
  <c r="I685" i="1"/>
  <c r="J685" i="1"/>
  <c r="J686" i="1"/>
  <c r="I686" i="1"/>
  <c r="I734" i="1"/>
  <c r="J734" i="1"/>
  <c r="I733" i="1"/>
  <c r="J733" i="1"/>
  <c r="J735" i="1"/>
  <c r="I735" i="1"/>
  <c r="I736" i="1"/>
  <c r="J736" i="1"/>
  <c r="J737" i="1"/>
  <c r="I737" i="1"/>
  <c r="I738" i="1"/>
  <c r="J738" i="1"/>
  <c r="J739" i="1"/>
  <c r="I739" i="1"/>
  <c r="I740" i="1"/>
  <c r="J740" i="1"/>
  <c r="J741" i="1"/>
  <c r="I741" i="1"/>
  <c r="I742" i="1"/>
  <c r="J742" i="1"/>
  <c r="J743" i="1"/>
  <c r="I743" i="1"/>
  <c r="I791" i="1"/>
  <c r="J791" i="1"/>
  <c r="I790" i="1"/>
  <c r="J790" i="1"/>
  <c r="J792" i="1"/>
  <c r="I792" i="1"/>
  <c r="I793" i="1"/>
  <c r="J793" i="1"/>
  <c r="J794" i="1"/>
  <c r="I794" i="1"/>
  <c r="I795" i="1"/>
  <c r="J795" i="1"/>
  <c r="J796" i="1"/>
  <c r="I796" i="1"/>
  <c r="I797" i="1"/>
  <c r="J797" i="1"/>
  <c r="J798" i="1"/>
  <c r="I798" i="1"/>
  <c r="I799" i="1"/>
  <c r="J799" i="1"/>
  <c r="J800" i="1"/>
  <c r="I800" i="1"/>
  <c r="I848" i="1"/>
  <c r="J848" i="1"/>
  <c r="I847" i="1"/>
  <c r="J847" i="1"/>
  <c r="J849" i="1"/>
  <c r="I849" i="1"/>
  <c r="I850" i="1"/>
  <c r="J850" i="1"/>
  <c r="J851" i="1"/>
  <c r="I851" i="1"/>
  <c r="I852" i="1"/>
  <c r="J852" i="1"/>
  <c r="J853" i="1"/>
  <c r="I853" i="1"/>
  <c r="I854" i="1"/>
  <c r="J854" i="1"/>
  <c r="J855" i="1"/>
  <c r="I855" i="1"/>
  <c r="I856" i="1"/>
  <c r="J856" i="1"/>
  <c r="J857" i="1"/>
  <c r="I857" i="1"/>
  <c r="J858" i="1"/>
  <c r="J859" i="1"/>
  <c r="I858" i="1"/>
  <c r="I859" i="1"/>
  <c r="J801" i="1"/>
  <c r="J802" i="1"/>
  <c r="I801" i="1"/>
  <c r="I802" i="1"/>
  <c r="J744" i="1"/>
  <c r="J745" i="1"/>
  <c r="I744" i="1"/>
  <c r="I745" i="1"/>
  <c r="J687" i="1"/>
  <c r="J688" i="1"/>
  <c r="I687" i="1"/>
  <c r="I688" i="1"/>
  <c r="I458" i="1"/>
  <c r="J457" i="1"/>
  <c r="J458" i="1"/>
  <c r="I457" i="1"/>
  <c r="I459" i="1"/>
  <c r="J459" i="1"/>
  <c r="J460" i="1"/>
  <c r="I460" i="1"/>
  <c r="J461" i="1"/>
  <c r="I461" i="1"/>
  <c r="I462" i="1"/>
  <c r="J462" i="1"/>
  <c r="J463" i="1"/>
  <c r="I463" i="1"/>
  <c r="I464" i="1"/>
  <c r="J464" i="1"/>
  <c r="J465" i="1"/>
  <c r="I465" i="1"/>
  <c r="I466" i="1"/>
  <c r="J466" i="1"/>
  <c r="J467" i="1"/>
  <c r="I467" i="1"/>
  <c r="J468" i="1"/>
  <c r="J469" i="1"/>
  <c r="I468" i="1"/>
  <c r="I469" i="1"/>
  <c r="J525" i="1"/>
  <c r="J526" i="1"/>
  <c r="J524" i="1"/>
  <c r="J523" i="1"/>
  <c r="J522" i="1"/>
  <c r="J521" i="1"/>
  <c r="J520" i="1"/>
  <c r="J519" i="1"/>
  <c r="J518" i="1"/>
  <c r="J517" i="1"/>
  <c r="J516" i="1"/>
  <c r="J515" i="1"/>
  <c r="J514" i="1"/>
  <c r="I515" i="1"/>
  <c r="I514" i="1"/>
  <c r="I516" i="1"/>
  <c r="I517" i="1"/>
  <c r="I518" i="1"/>
  <c r="I519" i="1"/>
  <c r="I520" i="1"/>
  <c r="I521" i="1"/>
  <c r="I522" i="1"/>
  <c r="I523" i="1"/>
  <c r="I524" i="1"/>
  <c r="I525" i="1"/>
  <c r="I526" i="1"/>
  <c r="I344" i="1"/>
  <c r="J344" i="1"/>
  <c r="I343" i="1"/>
  <c r="J343" i="1"/>
  <c r="J345" i="1"/>
  <c r="I345" i="1"/>
  <c r="I346" i="1"/>
  <c r="J346" i="1"/>
  <c r="J347" i="1"/>
  <c r="I347" i="1"/>
  <c r="I348" i="1"/>
  <c r="J348" i="1"/>
  <c r="J349" i="1"/>
  <c r="I349" i="1"/>
  <c r="I350" i="1"/>
  <c r="J350" i="1"/>
  <c r="J351" i="1"/>
  <c r="I351" i="1"/>
  <c r="I352" i="1"/>
  <c r="J352" i="1"/>
  <c r="J353" i="1"/>
  <c r="I353" i="1"/>
  <c r="J354" i="1"/>
  <c r="I354" i="1"/>
  <c r="I355" i="1"/>
  <c r="I401" i="1"/>
  <c r="J401" i="1"/>
  <c r="I400" i="1"/>
  <c r="J400" i="1"/>
  <c r="J402" i="1"/>
  <c r="I402" i="1"/>
  <c r="I403" i="1"/>
  <c r="J403" i="1"/>
  <c r="J404" i="1"/>
  <c r="I404" i="1"/>
  <c r="I405" i="1"/>
  <c r="J405" i="1"/>
  <c r="J406" i="1"/>
  <c r="I406" i="1"/>
  <c r="I407" i="1"/>
  <c r="J407" i="1"/>
  <c r="J408" i="1"/>
  <c r="I408" i="1"/>
  <c r="I409" i="1"/>
  <c r="J409" i="1"/>
  <c r="J410" i="1"/>
  <c r="I410" i="1"/>
  <c r="J411" i="1"/>
  <c r="J412" i="1"/>
  <c r="I411" i="1"/>
  <c r="I412" i="1"/>
  <c r="F226" i="1"/>
  <c r="F169" i="1"/>
  <c r="F112" i="1"/>
  <c r="F55" i="1"/>
  <c r="G226" i="1"/>
  <c r="I48" i="6"/>
  <c r="J355" i="1"/>
  <c r="G227" i="1"/>
  <c r="F56" i="1"/>
  <c r="I55" i="1"/>
  <c r="F113" i="1"/>
  <c r="I112" i="1"/>
  <c r="I113" i="1"/>
  <c r="F170" i="1"/>
  <c r="F227" i="1"/>
  <c r="J226" i="1"/>
  <c r="J227" i="1"/>
  <c r="I226" i="1"/>
  <c r="I227" i="1"/>
  <c r="I169" i="1"/>
  <c r="I170" i="1"/>
  <c r="I216" i="1"/>
  <c r="J215" i="1"/>
  <c r="J216" i="1"/>
  <c r="I215" i="1"/>
  <c r="I217" i="1"/>
  <c r="J217" i="1"/>
  <c r="J218" i="1"/>
  <c r="I218" i="1"/>
  <c r="I219" i="1"/>
  <c r="J219" i="1"/>
  <c r="J220" i="1"/>
  <c r="I220" i="1"/>
  <c r="I221" i="1"/>
  <c r="J221" i="1"/>
  <c r="J222" i="1"/>
  <c r="I222" i="1"/>
  <c r="I223" i="1"/>
  <c r="J223" i="1"/>
  <c r="J224" i="1"/>
  <c r="I224" i="1"/>
  <c r="I225" i="1"/>
  <c r="J225" i="1"/>
  <c r="I159" i="1"/>
  <c r="J158" i="1"/>
  <c r="I158" i="1"/>
  <c r="I160" i="1"/>
  <c r="I161" i="1"/>
  <c r="I162" i="1"/>
  <c r="I163" i="1"/>
  <c r="I164" i="1"/>
  <c r="I165" i="1"/>
  <c r="I166" i="1"/>
  <c r="I167" i="1"/>
  <c r="I168" i="1"/>
  <c r="I102" i="1"/>
  <c r="I101" i="1"/>
  <c r="I103" i="1"/>
  <c r="I104" i="1"/>
  <c r="I105" i="1"/>
  <c r="I106" i="1"/>
  <c r="I107" i="1"/>
  <c r="I108" i="1"/>
  <c r="I109" i="1"/>
  <c r="I110" i="1"/>
  <c r="I111" i="1"/>
  <c r="I45" i="1"/>
  <c r="I30" i="6"/>
  <c r="I44" i="1"/>
  <c r="I46" i="1"/>
  <c r="I47" i="1"/>
  <c r="I48" i="1"/>
  <c r="I33" i="6"/>
  <c r="I49" i="1"/>
  <c r="I50" i="1"/>
  <c r="I51" i="1"/>
  <c r="I52" i="1"/>
  <c r="I37" i="6"/>
  <c r="I53" i="1"/>
  <c r="I54" i="1"/>
  <c r="I56" i="1"/>
  <c r="I38" i="6"/>
  <c r="I34" i="6"/>
  <c r="I29" i="6"/>
  <c r="I32" i="6"/>
  <c r="I39" i="6"/>
  <c r="I35" i="6"/>
  <c r="I31" i="6"/>
  <c r="I36" i="6"/>
  <c r="I40" i="6"/>
  <c r="I41" i="6"/>
  <c r="C6" i="14"/>
  <c r="J161" i="1" l="1"/>
  <c r="G162" i="1"/>
  <c r="G163" i="1" s="1"/>
  <c r="G164" i="1" s="1"/>
  <c r="J160" i="1"/>
  <c r="J102" i="1"/>
  <c r="G103" i="1"/>
  <c r="J101" i="1"/>
  <c r="J29" i="6" s="1"/>
  <c r="J46" i="1"/>
  <c r="G47" i="1"/>
  <c r="J45" i="1"/>
  <c r="J30" i="6" s="1"/>
  <c r="J163" i="1" l="1"/>
  <c r="J162" i="1"/>
  <c r="G104" i="1"/>
  <c r="J103" i="1"/>
  <c r="J31" i="6" s="1"/>
  <c r="J47" i="1"/>
  <c r="G48" i="1"/>
  <c r="G165" i="1"/>
  <c r="J164" i="1"/>
  <c r="G105" i="1" l="1"/>
  <c r="J104" i="1"/>
  <c r="J32" i="6"/>
  <c r="J48" i="1"/>
  <c r="G49" i="1"/>
  <c r="J165" i="1"/>
  <c r="G166" i="1"/>
  <c r="G106" i="1" l="1"/>
  <c r="J105" i="1"/>
  <c r="J33" i="6" s="1"/>
  <c r="G50" i="1"/>
  <c r="J49" i="1"/>
  <c r="G167" i="1"/>
  <c r="J166" i="1"/>
  <c r="G107" i="1" l="1"/>
  <c r="J106" i="1"/>
  <c r="J34" i="6" s="1"/>
  <c r="J50" i="1"/>
  <c r="G51" i="1"/>
  <c r="J167" i="1"/>
  <c r="G168" i="1"/>
  <c r="J107" i="1" l="1"/>
  <c r="J35" i="6" s="1"/>
  <c r="G108" i="1"/>
  <c r="J51" i="1"/>
  <c r="G52" i="1"/>
  <c r="G169" i="1"/>
  <c r="J168" i="1"/>
  <c r="J108" i="1" l="1"/>
  <c r="J36" i="6" s="1"/>
  <c r="G109" i="1"/>
  <c r="G53" i="1"/>
  <c r="J52" i="1"/>
  <c r="I47" i="6"/>
  <c r="G170" i="1"/>
  <c r="J169" i="1"/>
  <c r="J170" i="1" s="1"/>
  <c r="J109" i="1" l="1"/>
  <c r="J37" i="6" s="1"/>
  <c r="G110" i="1"/>
  <c r="G54" i="1"/>
  <c r="J53" i="1"/>
  <c r="G111" i="1" l="1"/>
  <c r="J110" i="1"/>
  <c r="J38" i="6" s="1"/>
  <c r="G55" i="1"/>
  <c r="J54" i="1"/>
  <c r="J111" i="1" l="1"/>
  <c r="J39" i="6" s="1"/>
  <c r="G112" i="1"/>
  <c r="G56" i="1"/>
  <c r="I45" i="6"/>
  <c r="J55" i="1"/>
  <c r="J112" i="1" l="1"/>
  <c r="J113" i="1" s="1"/>
  <c r="I46" i="6"/>
  <c r="G113" i="1"/>
  <c r="J56" i="1"/>
  <c r="J40" i="6" l="1"/>
  <c r="J41" i="6" s="1"/>
</calcChain>
</file>

<file path=xl/sharedStrings.xml><?xml version="1.0" encoding="utf-8"?>
<sst xmlns="http://schemas.openxmlformats.org/spreadsheetml/2006/main" count="1138" uniqueCount="350">
  <si>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</si>
  <si>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</si>
  <si>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</si>
  <si>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</si>
  <si>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</si>
  <si>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</si>
  <si>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</si>
  <si>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</si>
  <si>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</si>
  <si>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</si>
  <si>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</si>
  <si>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</si>
  <si>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</si>
  <si>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</si>
  <si>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SubPrograma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</si>
  <si>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</si>
  <si>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</si>
  <si>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</si>
  <si>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</si>
  <si>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</si>
  <si>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</si>
  <si>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</si>
  <si>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</si>
  <si>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</si>
  <si>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</si>
  <si>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H. AYUNTAMIENTO DE TONALA 2012 - 2015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</si>
  <si>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</si>
  <si>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</si>
  <si>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</si>
  <si>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</si>
  <si>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</si>
  <si>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</si>
  <si>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</si>
  <si>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</si>
  <si>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</si>
  <si>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</si>
  <si>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</si>
  <si>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</si>
  <si>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</si>
  <si>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</si>
  <si>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</si>
  <si>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</si>
  <si>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</si>
  <si>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</si>
  <si>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CRONOGRAMA DE ACTIVIDADES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</si>
  <si>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</si>
  <si>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</si>
  <si>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</si>
  <si>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</si>
  <si>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</si>
  <si>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</si>
  <si>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</si>
  <si>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</si>
  <si>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</si>
  <si>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</si>
  <si>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</si>
  <si>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</si>
  <si>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</si>
  <si>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</si>
  <si>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</si>
  <si>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</si>
  <si>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</si>
  <si>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</si>
  <si>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</si>
  <si>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</si>
  <si>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</si>
  <si>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</si>
  <si>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</si>
  <si>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</si>
  <si>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</si>
  <si>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</si>
  <si>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</si>
  <si>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</si>
  <si>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</si>
  <si>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</si>
  <si>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</si>
  <si>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</si>
  <si>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</si>
  <si>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</si>
  <si>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</si>
  <si>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</si>
  <si>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>Elabora</t>
  </si>
  <si>
    <t>Cargo</t>
  </si>
  <si>
    <t>Autoriza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</si>
  <si>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</si>
  <si>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</si>
  <si>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</si>
  <si>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</si>
  <si>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</si>
  <si>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</si>
  <si>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</si>
  <si>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Revisa</t>
  </si>
  <si>
    <t xml:space="preserve">                               </t>
  </si>
  <si>
    <t>programa PMD</t>
  </si>
  <si>
    <t>eje PMD</t>
  </si>
  <si>
    <t>subprograma PMD</t>
  </si>
  <si>
    <t>servicios</t>
  </si>
  <si>
    <t>nombre de indicador</t>
  </si>
  <si>
    <t>nombre de componente 4</t>
  </si>
  <si>
    <t>2  Eficiencia</t>
  </si>
  <si>
    <t>meses</t>
  </si>
  <si>
    <t>3  Niños</t>
  </si>
  <si>
    <t>4  Adultos Mayores</t>
  </si>
  <si>
    <t>FIN</t>
  </si>
  <si>
    <t>PROPOSITO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</si>
  <si>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</si>
  <si>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</si>
  <si>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</si>
  <si>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</si>
  <si>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</si>
  <si>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</si>
  <si>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</si>
  <si>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</si>
  <si>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</si>
  <si>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</si>
  <si>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</si>
  <si>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</si>
  <si>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</si>
  <si>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</si>
  <si>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</si>
  <si>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</si>
  <si>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</si>
  <si>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</si>
  <si>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</si>
  <si>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d</t>
  </si>
  <si>
    <t>1 Eficacia</t>
  </si>
  <si>
    <t>2 Cobertura</t>
  </si>
  <si>
    <t>3 Impacto</t>
  </si>
  <si>
    <t>1  Estrategico</t>
  </si>
  <si>
    <t>2  Gestion</t>
  </si>
  <si>
    <t>1 Estrategico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</si>
  <si>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</si>
  <si>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</si>
  <si>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</si>
  <si>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</si>
  <si>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</si>
  <si>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</si>
  <si>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</si>
  <si>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</si>
  <si>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</si>
  <si>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</si>
  <si>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</si>
  <si>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</si>
  <si>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</si>
  <si>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</si>
  <si>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</si>
  <si>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</si>
  <si>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</si>
  <si>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</si>
  <si>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</si>
  <si>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</si>
  <si>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</si>
  <si>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</si>
  <si>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</si>
  <si>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</si>
  <si>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</si>
  <si>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</si>
  <si>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</si>
  <si>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</si>
  <si>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</si>
  <si>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</si>
  <si>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</si>
  <si>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</si>
  <si>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</si>
  <si>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</si>
  <si>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</si>
  <si>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</si>
  <si>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</si>
  <si>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</si>
  <si>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</si>
  <si>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</si>
  <si>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</si>
  <si>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</si>
  <si>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</si>
  <si>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</si>
  <si>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</si>
  <si>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</si>
  <si>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</si>
  <si>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</si>
  <si>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</si>
  <si>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</si>
  <si>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</si>
  <si>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</si>
  <si>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</si>
  <si>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</si>
  <si>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</si>
  <si>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</si>
  <si>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</si>
  <si>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</si>
  <si>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</si>
  <si>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</si>
  <si>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</si>
  <si>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</si>
  <si>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</si>
  <si>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</si>
  <si>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</si>
  <si>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</si>
  <si>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</si>
  <si>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</si>
  <si>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</si>
  <si>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</si>
  <si>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</si>
  <si>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</si>
  <si>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</si>
  <si>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</si>
  <si>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</si>
  <si>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</si>
  <si>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</si>
  <si>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</si>
  <si>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</si>
  <si>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</si>
  <si>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</si>
  <si>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</si>
  <si>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ESTIMACION DE EGRESOS PARA EL EJERCICIO 2015</t>
  </si>
  <si>
    <t>EGRESOS EJERCIDOS EJERCICIO 2015</t>
  </si>
  <si>
    <t>FINES</t>
  </si>
  <si>
    <t>MEDIOS</t>
  </si>
  <si>
    <t>FIN GENERAL DE LA DIRECCION</t>
  </si>
  <si>
    <t>COMPONENTES</t>
  </si>
  <si>
    <t>PROYECTOS / ACTIVIDADES</t>
  </si>
  <si>
    <t>PROPOSITO / DESCRIPCION COMPONENTES</t>
  </si>
  <si>
    <t>2 Mujeres</t>
  </si>
  <si>
    <t>3 Niños</t>
  </si>
  <si>
    <t>4 Adultos Mayores</t>
  </si>
  <si>
    <t>Beneficiarios:</t>
  </si>
  <si>
    <t>nombre de componente 5</t>
  </si>
  <si>
    <t>Componente 5:</t>
  </si>
  <si>
    <t>D 5</t>
  </si>
  <si>
    <t>F 5</t>
  </si>
  <si>
    <t>P 5</t>
  </si>
  <si>
    <t>A 5</t>
  </si>
  <si>
    <t>Componente 6:</t>
  </si>
  <si>
    <t>nombre de componente 6</t>
  </si>
  <si>
    <t>D 6</t>
  </si>
  <si>
    <t>F 6</t>
  </si>
  <si>
    <t>P 6</t>
  </si>
  <si>
    <t>A 6</t>
  </si>
  <si>
    <t>COMPONENTE 5</t>
  </si>
  <si>
    <t>COMPONENTE 6</t>
  </si>
  <si>
    <t>Componente 7:</t>
  </si>
  <si>
    <t>nombre de componente 7</t>
  </si>
  <si>
    <t>Componente 8:</t>
  </si>
  <si>
    <t>nombre de componente 8</t>
  </si>
  <si>
    <t>COMPONENTE 7</t>
  </si>
  <si>
    <t>COMPONENTE 8</t>
  </si>
  <si>
    <t>Próposito</t>
  </si>
  <si>
    <t>Tipo de Indicador Próposito:</t>
  </si>
  <si>
    <t>Tipo de Indicador Própisito:</t>
  </si>
  <si>
    <t>programa de la matriz de indicadores</t>
  </si>
  <si>
    <t>Próposito de la  matriz de indicadores</t>
  </si>
  <si>
    <t>desgloce de beneficiarios 2018</t>
  </si>
  <si>
    <t>MATRIZ DE INDICADORES DE RESULTADOS 2018</t>
  </si>
  <si>
    <t>ARBOL DE PROBLEMAS 2018</t>
  </si>
  <si>
    <t>ARBOL DE OBJETIVOS 2018</t>
  </si>
  <si>
    <t>Eficiencia en la Obra Pública</t>
  </si>
  <si>
    <t>C- Equipamiento y Mobilidad Urbana</t>
  </si>
  <si>
    <t>3.4. Territorio e Infraestructura Urbana</t>
  </si>
  <si>
    <t>3.4.7. Construcción y rehabilitación de obras de agua potable, drenaje y electrificación.</t>
  </si>
  <si>
    <t>Obras Contratadas</t>
  </si>
  <si>
    <t>Mejorar los proyectos para desempeñar un buena supervisión de los trabajos contratados, para tener obras con mejores tiempos de ejecución y calidad de las mismas.</t>
  </si>
  <si>
    <t>Consistencias en las estimaciones autorizadas</t>
  </si>
  <si>
    <t>Mejor capacitación de los supervisores</t>
  </si>
  <si>
    <t>Proyectos bien elaborados</t>
  </si>
  <si>
    <t>Fondo de Infraestructora Social Municipal (RAMO 33)</t>
  </si>
  <si>
    <t>Fondo para el Fortalecimiento de Infraestructura Estatal y Municipal (FORTALECE)</t>
  </si>
  <si>
    <t>Consejo para el Desarrollo Metropolitano de Guadalajara (CDMG)</t>
  </si>
  <si>
    <t>Recursos Municipales</t>
  </si>
  <si>
    <t>Capacitación de personal administrativo y técnico para subir información  a las plataformas correspondientes.</t>
  </si>
  <si>
    <t>Capacitación de personal administrativo y técnico para el manejo de la normativa aplicable  para cada entidad</t>
  </si>
  <si>
    <t>Revisión y corrección de trámites de anticipo y  estimaciones</t>
  </si>
  <si>
    <t>Enviar los trámites de anticipo y estimaciones a la Contraloría y Tesorería Municipal para su liberación y pago</t>
  </si>
  <si>
    <t>Registro físico y financiero de los avances de obra pública</t>
  </si>
  <si>
    <t>Subir a las plataformas aplicables la información quincenal, mensual o trimestral según corresponda</t>
  </si>
  <si>
    <t>Integrar debidamente el expediente unitario de cada obra  pública o servicio</t>
  </si>
  <si>
    <t xml:space="preserve">Fondo De Fortalecimiento Financiero Para Inversión 2017, Convenio “B” </t>
  </si>
  <si>
    <t>Buena apliación de Programas de  inversión</t>
  </si>
  <si>
    <t>Transparencia en la aplicación de los recursos</t>
  </si>
  <si>
    <t xml:space="preserve">Revisión y supervisión de la administración y aplicación  de los recursos obtenidos, a través de las Entidades Federales, Estatales y Municipal </t>
  </si>
  <si>
    <t>Manejar la Normativa aplicable a cada Recurso</t>
  </si>
  <si>
    <t>Actas de auditoria</t>
  </si>
  <si>
    <t>Tener una mejor aplicación de los programas de inversión de Obra Pública, con recursos Federales, Estatales y con recursos propios, o con la mezcla de algunos.</t>
  </si>
  <si>
    <t>Mejorar el cumplimiento en las disposiciones de cada programa.</t>
  </si>
  <si>
    <t>Idetificación plena de las zonas de aplicación de cada programa.</t>
  </si>
  <si>
    <t>Mejorar la integración del expediente técnico.</t>
  </si>
  <si>
    <t>Atender a las entidades  de los tres niveles de Gobierno  encargadas de revisar y observar la correcta aplicación de los recursos.</t>
  </si>
  <si>
    <t>Proporcionar la documentación requerida impresa o digitalmente requerida por las instancias observadoras</t>
  </si>
  <si>
    <t>Fotocopiar y preparar copia para certificación de la documentación solicitada.</t>
  </si>
  <si>
    <t>Coordinar a los residentes de obra con los auditores para llevar a cabo las visitas al lugar de las obras a revisarse.</t>
  </si>
  <si>
    <t>Solventar las observaciones hechas por dichas instancias.</t>
  </si>
  <si>
    <t>Firmar el Acta de Inicio y Cierre de las Auditorias.</t>
  </si>
  <si>
    <t>Mejor Gestion para obtener recursos</t>
  </si>
  <si>
    <t>Recursos de Inversión para Obra Pública</t>
  </si>
  <si>
    <t>Obtención de recursos Federales y Estatales</t>
  </si>
  <si>
    <t>La correcta administración y aplicación de los recursos económicos obtenidos para obra pública</t>
  </si>
  <si>
    <t>Recurso Obtenido</t>
  </si>
  <si>
    <t>Gestión</t>
  </si>
  <si>
    <t>Recursos Obtenidos en el ejercicio fiscal anterior con los obtenidos en el presente ejercicio presupuestal</t>
  </si>
  <si>
    <t>Mejor coordinación entre dependencias para agilizar tramites y documentación</t>
  </si>
  <si>
    <t>Mejor integración de los expedientes y anexos de los anteproyectos</t>
  </si>
  <si>
    <t>Programar visitas al Congreso de la Federación  para ver cuales son los Programas de Inversión  factibles para el Municipio.</t>
  </si>
  <si>
    <t>Realizar los Proyectos de las obras  a etiquetarse en cada programa</t>
  </si>
  <si>
    <t>Realizar las fichas técnicas, y recabar toda la información y documentación oficial que nos es requerida según el programa</t>
  </si>
  <si>
    <t>Solicitar a la Secretaria de Hacienda y Crédito Público la Autorización de los Proyectos</t>
  </si>
  <si>
    <t>Someter al Cabildo la Autorización para celebrar el Convenio de Colaboración</t>
  </si>
  <si>
    <t>Firmar el Convenio de Colaboración con el Gobierno del Estado de Jalisco</t>
  </si>
  <si>
    <t>Solicitar a la Tesorería Municipal la Apertura de Cuenta</t>
  </si>
  <si>
    <t>Solicitar a la Tesorería Municipal los Recibos de Ingreso correspondientes</t>
  </si>
  <si>
    <t>Eficientar  la programación, planeación, administración y aplicación de los recursos federales, estatales y municipales para llevar a cabo la ejecución de la obra pública en nuestro Municipio, de forma transparente.</t>
  </si>
  <si>
    <t>Partidas de los recursos obtenidos</t>
  </si>
  <si>
    <t>Ministracciones recibidas</t>
  </si>
  <si>
    <t>Obras contratadas, expedientes, recursos obtenidos y estimaciones tramitada. Expedientes unitarios de debidamente integrados de las obras contratadas.</t>
  </si>
  <si>
    <t>Eficiencia</t>
  </si>
  <si>
    <t xml:space="preserve">Mejorar la calidad de vida de los ciudadanos, ofreciéndoles los servicios básicos de infraestructura, vialidades, espacios recreativos, culturales y formativos.  </t>
  </si>
  <si>
    <t>Zonas y polígonos  que cumplen con  las caracteríscas de los programas de inversión</t>
  </si>
  <si>
    <t>Obras terminadas</t>
  </si>
  <si>
    <t>Actas de entrega recepción</t>
  </si>
  <si>
    <t>Disminuir el porcentaje de pobreza</t>
  </si>
  <si>
    <t>Auditorias con menos observaciones de fondo y de forma</t>
  </si>
  <si>
    <t>Tener un Presupuesto de Egresos con participación Federal y Estatal que sea mayor al del ejercicio 2017.</t>
  </si>
  <si>
    <t>Construcción de Servicios básicos de infraestructura, vialidad, espacimiento y cultura</t>
  </si>
  <si>
    <t>Contar con los elementos y capacitación oportuna de cada programa</t>
  </si>
  <si>
    <t>Gestionar más recursos de  otros programas de infraestructura con  que se pueda beneficiar el Municipio</t>
  </si>
  <si>
    <t>Falta de más recursos para atender las zonas de más rezago social</t>
  </si>
  <si>
    <t>Falta tener en tiempo forma las Reglas de Operación y los Convenios  celebrados para aplicar bien las obligaciones y responsabilidades que nos corresponde como Municipio</t>
  </si>
  <si>
    <t>Falta más apoyo de parte del las Entidades Federales y Estatales</t>
  </si>
  <si>
    <t>Buena Aplicación de  Programas de Inversión</t>
  </si>
  <si>
    <t>Mejor Gestión para Obtener Recursos</t>
  </si>
  <si>
    <t>Contración de obra pública y revisión de estimaciones</t>
  </si>
  <si>
    <t>Revisión y observación de la aplicación de los recursos, a través de las Entidades Federales, Estatales y Municipal.</t>
  </si>
  <si>
    <t>Programación de visitas para gestionar la obtención de recursos</t>
  </si>
  <si>
    <t>Que las obras se ejecuten en tiempo y forma a sus programas autorizados</t>
  </si>
  <si>
    <t>Ser un Municipio Transparente</t>
  </si>
  <si>
    <t>Aplicar los recursos de forma oportuna y conforme su normativa</t>
  </si>
  <si>
    <t xml:space="preserve">Ejecutar las obras en las calles que cumplan con los requerimientos de las Reglas de Operación, para evitar cambios de proyectos </t>
  </si>
  <si>
    <t>Brindar todos los requerimientos en tiempo y forma</t>
  </si>
  <si>
    <t>Obtener un mayor apoyo de recursos Federales y Estatales para el ejercicio 2017</t>
  </si>
  <si>
    <t>OBJETIVOS PMD</t>
  </si>
  <si>
    <t>Contar con polígonos actualizados del Rezago Social, así como del estado de las tuberías del SIAPA</t>
  </si>
  <si>
    <t>Atender a las Entidades Federales, Estatale y Municipales</t>
  </si>
  <si>
    <t xml:space="preserve">Obtener en tiempo y forma la información  del SIAPA y SEDESOL donde establecen las recomendaciones previas a contratar obra  </t>
  </si>
  <si>
    <t>Entregar la información requerida por las entidades observadoras, en los tiempos señalados por las mismas.</t>
  </si>
  <si>
    <t>Programar con tiempo las visitas a las entidades gubernamentales para la gestión de los recursos</t>
  </si>
  <si>
    <t>Características de los proyectos elaborados entre las obras terminadas</t>
  </si>
  <si>
    <t>Actas de Auditoria</t>
  </si>
  <si>
    <t>Recursos obtenidos entre el ejercicio 2017 contra los ejercidos en 2018</t>
  </si>
  <si>
    <t>Obras contratadas</t>
  </si>
  <si>
    <t>Recursos obtenidos</t>
  </si>
  <si>
    <t>La Dirección General de Obras Públicas, brinda a los habitantes un desarrollo integral y mejorar la calidad en los servicios básicos de infraestructura, pavimentos, áreas de recreación, espacios culturales, mediante un proceso de gestión y planeación estratégico; para el aprovechamiento óptimo de los diferentes recursos asignados al Municipio, ejecutando las obras con eficacia, eficiencia y transparencia.</t>
  </si>
  <si>
    <t>Ser una dependencia que impulse el desarrollo del Municipio, aplicando recursos en zonas de marginación y rezago social para mejorar la calidad de vida, siempre en mejora de los procesos de planeación, programación, presupuestación, ejecución de obra, planes y proyectos para potencializar el impacto de las acciones a desarrollar.</t>
  </si>
  <si>
    <t>Dirección General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</si>
</sst>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396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7" borderId="5" xfId="0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49" fontId="4" fillId="5" borderId="5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6" xfId="0" applyNumberFormat="1" applyFont="1" applyFill="1" applyBorder="1"/>
    <xf numFmtId="49" fontId="4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4" fillId="0" borderId="0" xfId="0" applyFont="1" applyAlignment="1"/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7" borderId="0" xfId="4" applyFont="1" applyFill="1"/>
    <xf numFmtId="0" fontId="17" fillId="7" borderId="0" xfId="4" applyFont="1" applyFill="1" applyAlignment="1">
      <alignment horizontal="center"/>
    </xf>
    <xf numFmtId="0" fontId="16" fillId="9" borderId="1" xfId="4" applyFont="1" applyFill="1" applyBorder="1"/>
    <xf numFmtId="0" fontId="16" fillId="9" borderId="13" xfId="4" applyFont="1" applyFill="1" applyBorder="1"/>
    <xf numFmtId="0" fontId="16" fillId="9" borderId="14" xfId="4" applyFont="1" applyFill="1" applyBorder="1"/>
    <xf numFmtId="0" fontId="18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49" fontId="16" fillId="7" borderId="1" xfId="4" applyNumberFormat="1" applyFont="1" applyFill="1" applyBorder="1" applyAlignment="1">
      <alignment vertical="top"/>
    </xf>
    <xf numFmtId="0" fontId="16" fillId="7" borderId="1" xfId="4" applyNumberFormat="1" applyFont="1" applyFill="1" applyBorder="1" applyAlignment="1">
      <alignment vertical="top" wrapText="1"/>
    </xf>
    <xf numFmtId="0" fontId="16" fillId="7" borderId="1" xfId="4" applyNumberFormat="1" applyFont="1" applyFill="1" applyBorder="1" applyAlignment="1">
      <alignment vertical="top"/>
    </xf>
    <xf numFmtId="0" fontId="18" fillId="10" borderId="1" xfId="4" applyNumberFormat="1" applyFont="1" applyFill="1" applyBorder="1" applyAlignment="1">
      <alignment vertical="top"/>
    </xf>
    <xf numFmtId="0" fontId="18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9" fillId="0" borderId="0" xfId="0" applyFont="1"/>
    <xf numFmtId="43" fontId="0" fillId="0" borderId="0" xfId="1" applyFont="1"/>
    <xf numFmtId="0" fontId="20" fillId="0" borderId="0" xfId="0" applyFont="1"/>
    <xf numFmtId="0" fontId="20" fillId="0" borderId="0" xfId="0" applyFont="1" applyAlignment="1">
      <alignment horizontal="right"/>
    </xf>
    <xf numFmtId="0" fontId="21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43" fontId="20" fillId="4" borderId="1" xfId="1" applyFont="1" applyFill="1" applyBorder="1" applyAlignment="1">
      <alignment horizontal="center"/>
    </xf>
    <xf numFmtId="43" fontId="20" fillId="11" borderId="1" xfId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43" fontId="22" fillId="0" borderId="1" xfId="1" applyFont="1" applyBorder="1"/>
    <xf numFmtId="43" fontId="22" fillId="11" borderId="1" xfId="1" applyFont="1" applyFill="1" applyBorder="1"/>
    <xf numFmtId="0" fontId="22" fillId="0" borderId="1" xfId="0" applyFont="1" applyBorder="1"/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wrapText="1"/>
    </xf>
    <xf numFmtId="43" fontId="20" fillId="11" borderId="1" xfId="1" applyFont="1" applyFill="1" applyBorder="1"/>
    <xf numFmtId="0" fontId="22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2" fillId="5" borderId="1" xfId="0" applyFont="1" applyFill="1" applyBorder="1" applyAlignment="1">
      <alignment horizontal="left"/>
    </xf>
    <xf numFmtId="0" fontId="22" fillId="5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3" fontId="23" fillId="0" borderId="1" xfId="1" applyFont="1" applyBorder="1"/>
    <xf numFmtId="43" fontId="0" fillId="0" borderId="1" xfId="1" applyFont="1" applyBorder="1"/>
    <xf numFmtId="43" fontId="23" fillId="11" borderId="1" xfId="1" applyFont="1" applyFill="1" applyBorder="1"/>
    <xf numFmtId="43" fontId="0" fillId="11" borderId="1" xfId="1" applyFont="1" applyFill="1" applyBorder="1"/>
    <xf numFmtId="0" fontId="20" fillId="11" borderId="2" xfId="0" applyFont="1" applyFill="1" applyBorder="1" applyAlignment="1"/>
    <xf numFmtId="0" fontId="20" fillId="11" borderId="4" xfId="0" applyFont="1" applyFill="1" applyBorder="1" applyAlignment="1"/>
    <xf numFmtId="0" fontId="25" fillId="7" borderId="0" xfId="4" applyFont="1" applyFill="1"/>
    <xf numFmtId="0" fontId="25" fillId="7" borderId="0" xfId="4" applyFont="1" applyFill="1" applyBorder="1"/>
    <xf numFmtId="0" fontId="26" fillId="7" borderId="0" xfId="4" applyFont="1" applyFill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left"/>
    </xf>
    <xf numFmtId="0" fontId="28" fillId="8" borderId="1" xfId="0" applyFont="1" applyFill="1" applyBorder="1" applyAlignment="1">
      <alignment horizontal="left" wrapText="1"/>
    </xf>
    <xf numFmtId="0" fontId="29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7" fillId="7" borderId="0" xfId="0" applyFont="1" applyFill="1"/>
    <xf numFmtId="3" fontId="27" fillId="7" borderId="1" xfId="0" applyNumberFormat="1" applyFont="1" applyFill="1" applyBorder="1"/>
    <xf numFmtId="3" fontId="29" fillId="7" borderId="1" xfId="0" applyNumberFormat="1" applyFont="1" applyFill="1" applyBorder="1"/>
    <xf numFmtId="0" fontId="30" fillId="7" borderId="0" xfId="4" applyFont="1" applyFill="1"/>
    <xf numFmtId="0" fontId="27" fillId="7" borderId="0" xfId="0" applyNumberFormat="1" applyFont="1" applyFill="1"/>
    <xf numFmtId="49" fontId="7" fillId="7" borderId="1" xfId="0" applyNumberFormat="1" applyFont="1" applyFill="1" applyBorder="1"/>
    <xf numFmtId="9" fontId="4" fillId="7" borderId="12" xfId="0" applyNumberFormat="1" applyFont="1" applyFill="1" applyBorder="1" applyAlignment="1"/>
    <xf numFmtId="9" fontId="4" fillId="0" borderId="10" xfId="3" applyFont="1" applyFill="1" applyBorder="1" applyAlignment="1">
      <alignment horizontal="center"/>
    </xf>
    <xf numFmtId="9" fontId="4" fillId="0" borderId="12" xfId="3" applyFont="1" applyFill="1" applyBorder="1" applyAlignment="1"/>
    <xf numFmtId="9" fontId="4" fillId="0" borderId="0" xfId="3" applyFont="1" applyFill="1" applyBorder="1" applyAlignment="1"/>
    <xf numFmtId="0" fontId="4" fillId="0" borderId="0" xfId="0" applyFont="1" applyFill="1" applyBorder="1" applyAlignment="1">
      <alignment horizontal="left" wrapText="1"/>
    </xf>
    <xf numFmtId="43" fontId="4" fillId="0" borderId="0" xfId="0" applyNumberFormat="1" applyFont="1" applyFill="1" applyBorder="1" applyAlignment="1"/>
    <xf numFmtId="43" fontId="4" fillId="0" borderId="3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0" fontId="4" fillId="0" borderId="0" xfId="0" applyFont="1" applyFill="1" applyBorder="1" applyAlignment="1">
      <alignment horizontal="center"/>
    </xf>
    <xf numFmtId="49" fontId="27" fillId="7" borderId="0" xfId="0" applyNumberFormat="1" applyFont="1" applyFill="1"/>
    <xf numFmtId="49" fontId="16" fillId="10" borderId="1" xfId="4" applyNumberFormat="1" applyFont="1" applyFill="1" applyBorder="1" applyAlignment="1">
      <alignment vertical="top"/>
    </xf>
    <xf numFmtId="0" fontId="7" fillId="7" borderId="1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0" fontId="4" fillId="7" borderId="5" xfId="0" applyFont="1" applyFill="1" applyBorder="1" applyAlignment="1">
      <alignment horizontal="center"/>
    </xf>
    <xf numFmtId="0" fontId="4" fillId="7" borderId="7" xfId="0" applyFont="1" applyFill="1" applyBorder="1" applyAlignment="1"/>
    <xf numFmtId="3" fontId="13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24" fillId="9" borderId="6" xfId="4" applyFont="1" applyFill="1" applyBorder="1" applyAlignment="1">
      <alignment vertical="center"/>
    </xf>
    <xf numFmtId="0" fontId="24" fillId="9" borderId="7" xfId="4" applyFont="1" applyFill="1" applyBorder="1" applyAlignment="1">
      <alignment vertical="center"/>
    </xf>
    <xf numFmtId="0" fontId="24" fillId="9" borderId="0" xfId="4" applyFont="1" applyFill="1" applyBorder="1" applyAlignment="1">
      <alignment vertical="center"/>
    </xf>
    <xf numFmtId="0" fontId="24" fillId="9" borderId="9" xfId="4" applyFont="1" applyFill="1" applyBorder="1" applyAlignment="1">
      <alignment vertical="center"/>
    </xf>
    <xf numFmtId="0" fontId="24" fillId="9" borderId="11" xfId="4" applyFont="1" applyFill="1" applyBorder="1" applyAlignment="1">
      <alignment vertical="center"/>
    </xf>
    <xf numFmtId="0" fontId="24" fillId="9" borderId="12" xfId="4" applyFont="1" applyFill="1" applyBorder="1" applyAlignment="1">
      <alignment vertical="center"/>
    </xf>
    <xf numFmtId="49" fontId="16" fillId="7" borderId="1" xfId="4" applyNumberFormat="1" applyFont="1" applyFill="1" applyBorder="1" applyAlignment="1">
      <alignment vertical="top" wrapText="1"/>
    </xf>
    <xf numFmtId="49" fontId="4" fillId="7" borderId="5" xfId="0" applyNumberFormat="1" applyFont="1" applyFill="1" applyBorder="1" applyProtection="1"/>
    <xf numFmtId="49" fontId="4" fillId="7" borderId="8" xfId="0" applyNumberFormat="1" applyFont="1" applyFill="1" applyBorder="1" applyProtection="1"/>
    <xf numFmtId="49" fontId="4" fillId="7" borderId="10" xfId="0" quotePrefix="1" applyNumberFormat="1" applyFont="1" applyFill="1" applyBorder="1" applyProtection="1"/>
    <xf numFmtId="49" fontId="4" fillId="5" borderId="5" xfId="0" applyNumberFormat="1" applyFont="1" applyFill="1" applyBorder="1" applyProtection="1"/>
    <xf numFmtId="49" fontId="4" fillId="5" borderId="8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49" fontId="4" fillId="5" borderId="8" xfId="0" quotePrefix="1" applyNumberFormat="1" applyFont="1" applyFill="1" applyBorder="1" applyProtection="1"/>
    <xf numFmtId="0" fontId="16" fillId="10" borderId="1" xfId="4" applyNumberFormat="1" applyFont="1" applyFill="1" applyBorder="1" applyAlignment="1" applyProtection="1">
      <alignment vertical="top" wrapText="1"/>
    </xf>
    <xf numFmtId="0" fontId="16" fillId="10" borderId="1" xfId="4" applyNumberFormat="1" applyFont="1" applyFill="1" applyBorder="1" applyAlignment="1" applyProtection="1">
      <alignment vertical="top"/>
    </xf>
    <xf numFmtId="0" fontId="16" fillId="7" borderId="1" xfId="4" applyNumberFormat="1" applyFont="1" applyFill="1" applyBorder="1" applyAlignment="1" applyProtection="1">
      <alignment vertical="top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top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1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49" fontId="4" fillId="0" borderId="0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 applyProtection="1">
      <alignment horizontal="center"/>
    </xf>
    <xf numFmtId="14" fontId="4" fillId="0" borderId="4" xfId="0" applyNumberFormat="1" applyFont="1" applyBorder="1" applyAlignment="1" applyProtection="1">
      <alignment horizontal="center"/>
    </xf>
    <xf numFmtId="0" fontId="16" fillId="7" borderId="2" xfId="4" applyFont="1" applyFill="1" applyBorder="1" applyAlignment="1">
      <alignment horizontal="center"/>
    </xf>
    <xf numFmtId="0" fontId="16" fillId="7" borderId="4" xfId="4" applyFont="1" applyFill="1" applyBorder="1" applyAlignment="1">
      <alignment horizontal="center"/>
    </xf>
    <xf numFmtId="0" fontId="16" fillId="7" borderId="5" xfId="4" applyFont="1" applyFill="1" applyBorder="1" applyAlignment="1">
      <alignment horizontal="center" vertical="top" wrapText="1"/>
    </xf>
    <xf numFmtId="0" fontId="16" fillId="7" borderId="7" xfId="4" applyFont="1" applyFill="1" applyBorder="1" applyAlignment="1">
      <alignment horizontal="center" vertical="top" wrapText="1"/>
    </xf>
    <xf numFmtId="0" fontId="16" fillId="7" borderId="10" xfId="4" applyFont="1" applyFill="1" applyBorder="1" applyAlignment="1">
      <alignment horizontal="center" vertical="top" wrapText="1"/>
    </xf>
    <xf numFmtId="0" fontId="16" fillId="7" borderId="12" xfId="4" applyFont="1" applyFill="1" applyBorder="1" applyAlignment="1">
      <alignment horizontal="center" vertical="top" wrapText="1"/>
    </xf>
    <xf numFmtId="0" fontId="25" fillId="7" borderId="0" xfId="4" applyFont="1" applyFill="1" applyBorder="1" applyAlignment="1">
      <alignment horizontal="center" vertical="center"/>
    </xf>
    <xf numFmtId="0" fontId="25" fillId="7" borderId="13" xfId="4" applyFont="1" applyFill="1" applyBorder="1" applyAlignment="1">
      <alignment horizontal="center" vertical="center" wrapText="1"/>
    </xf>
    <xf numFmtId="0" fontId="25" fillId="7" borderId="15" xfId="4" applyFont="1" applyFill="1" applyBorder="1" applyAlignment="1">
      <alignment horizontal="center" vertical="center" wrapText="1"/>
    </xf>
    <xf numFmtId="0" fontId="25" fillId="7" borderId="14" xfId="4" applyFont="1" applyFill="1" applyBorder="1" applyAlignment="1">
      <alignment horizontal="center" vertical="center" wrapText="1"/>
    </xf>
    <xf numFmtId="0" fontId="24" fillId="9" borderId="5" xfId="4" applyFont="1" applyFill="1" applyBorder="1" applyAlignment="1">
      <alignment horizontal="center" vertical="center"/>
    </xf>
    <xf numFmtId="0" fontId="24" fillId="9" borderId="6" xfId="4" applyFont="1" applyFill="1" applyBorder="1" applyAlignment="1">
      <alignment horizontal="center" vertical="center"/>
    </xf>
    <xf numFmtId="0" fontId="24" fillId="9" borderId="7" xfId="4" applyFont="1" applyFill="1" applyBorder="1" applyAlignment="1">
      <alignment horizontal="center" vertical="center"/>
    </xf>
    <xf numFmtId="0" fontId="24" fillId="9" borderId="8" xfId="4" applyFont="1" applyFill="1" applyBorder="1" applyAlignment="1">
      <alignment horizontal="center" vertical="center"/>
    </xf>
    <xf numFmtId="0" fontId="24" fillId="9" borderId="0" xfId="4" applyFont="1" applyFill="1" applyBorder="1" applyAlignment="1">
      <alignment horizontal="center" vertical="center"/>
    </xf>
    <xf numFmtId="0" fontId="24" fillId="9" borderId="9" xfId="4" applyFont="1" applyFill="1" applyBorder="1" applyAlignment="1">
      <alignment horizontal="center" vertical="center"/>
    </xf>
    <xf numFmtId="0" fontId="24" fillId="9" borderId="10" xfId="4" applyFont="1" applyFill="1" applyBorder="1" applyAlignment="1">
      <alignment horizontal="center" vertical="center"/>
    </xf>
    <xf numFmtId="0" fontId="24" fillId="9" borderId="11" xfId="4" applyFont="1" applyFill="1" applyBorder="1" applyAlignment="1">
      <alignment horizontal="center" vertical="center"/>
    </xf>
    <xf numFmtId="0" fontId="24" fillId="9" borderId="12" xfId="4" applyFont="1" applyFill="1" applyBorder="1" applyAlignment="1">
      <alignment horizontal="center" vertical="center"/>
    </xf>
    <xf numFmtId="0" fontId="25" fillId="7" borderId="13" xfId="4" applyFont="1" applyFill="1" applyBorder="1" applyAlignment="1">
      <alignment horizontal="center" vertical="center"/>
    </xf>
    <xf numFmtId="0" fontId="25" fillId="7" borderId="15" xfId="4" applyFont="1" applyFill="1" applyBorder="1" applyAlignment="1">
      <alignment horizontal="center" vertical="center"/>
    </xf>
    <xf numFmtId="0" fontId="25" fillId="7" borderId="14" xfId="4" applyFont="1" applyFill="1" applyBorder="1" applyAlignment="1">
      <alignment horizontal="center" vertical="center"/>
    </xf>
    <xf numFmtId="49" fontId="25" fillId="7" borderId="13" xfId="4" applyNumberFormat="1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left"/>
    </xf>
    <xf numFmtId="0" fontId="20" fillId="11" borderId="4" xfId="0" applyFont="1" applyFill="1" applyBorder="1" applyAlignment="1">
      <alignment horizontal="left"/>
    </xf>
    <xf numFmtId="0" fontId="20" fillId="11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73270</xdr:colOff>
      <xdr:row>0</xdr:row>
      <xdr:rowOff>80596</xdr:rowOff>
    </xdr:from>
    <xdr:to>
      <xdr:col>9</xdr:col>
      <xdr:colOff>542193</xdr:colOff>
      <xdr:row>5</xdr:row>
      <xdr:rowOff>43961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23289" y="80596"/>
          <a:ext cx="1267558" cy="7693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389283</xdr:colOff>
      <xdr:row>1</xdr:row>
      <xdr:rowOff>49695</xdr:rowOff>
    </xdr:from>
    <xdr:to>
      <xdr:col>8</xdr:col>
      <xdr:colOff>1656841</xdr:colOff>
      <xdr:row>5</xdr:row>
      <xdr:rowOff>73587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58131" y="190499"/>
          <a:ext cx="1267558" cy="7693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38100</xdr:rowOff>
    </xdr:from>
    <xdr:to>
      <xdr:col>5</xdr:col>
      <xdr:colOff>600075</xdr:colOff>
      <xdr:row>17</xdr:row>
      <xdr:rowOff>123825</xdr:rowOff>
    </xdr:to>
    <xdr:cxnSp macro="">
      <xdr:nvCxnSpPr>
        <xdr:cNvPr id="5" name="4 Conector recto de flecha"/>
        <xdr:cNvCxnSpPr/>
      </xdr:nvCxnSpPr>
      <xdr:spPr>
        <a:xfrm flipV="1">
          <a:off x="3933825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cxnSp macro="">
      <xdr:nvCxnSpPr>
        <xdr:cNvPr id="6" name="5 Conector recto de flecha"/>
        <xdr:cNvCxnSpPr/>
      </xdr:nvCxnSpPr>
      <xdr:spPr>
        <a:xfrm flipV="1">
          <a:off x="2381250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5486400" y="3629025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28</xdr:row>
      <xdr:rowOff>10319</xdr:rowOff>
    </xdr:from>
    <xdr:to>
      <xdr:col>5</xdr:col>
      <xdr:colOff>610395</xdr:colOff>
      <xdr:row>29</xdr:row>
      <xdr:rowOff>134144</xdr:rowOff>
    </xdr:to>
    <xdr:cxnSp macro="">
      <xdr:nvCxnSpPr>
        <xdr:cNvPr id="11" name="10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570708</xdr:colOff>
      <xdr:row>34</xdr:row>
      <xdr:rowOff>19843</xdr:rowOff>
    </xdr:from>
    <xdr:to>
      <xdr:col>5</xdr:col>
      <xdr:colOff>572296</xdr:colOff>
      <xdr:row>35</xdr:row>
      <xdr:rowOff>143668</xdr:rowOff>
    </xdr:to>
    <xdr:cxnSp macro="">
      <xdr:nvCxnSpPr>
        <xdr:cNvPr id="12" name="11 Conector recto de flecha"/>
        <xdr:cNvCxnSpPr/>
      </xdr:nvCxnSpPr>
      <xdr:spPr>
        <a:xfrm rot="5400000" flipH="1" flipV="1">
          <a:off x="3767139" y="54625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581914</xdr:colOff>
      <xdr:row>21</xdr:row>
      <xdr:rowOff>11207</xdr:rowOff>
    </xdr:from>
    <xdr:to>
      <xdr:col>15</xdr:col>
      <xdr:colOff>582706</xdr:colOff>
      <xdr:row>23</xdr:row>
      <xdr:rowOff>140870</xdr:rowOff>
    </xdr:to>
    <xdr:cxnSp macro="">
      <xdr:nvCxnSpPr>
        <xdr:cNvPr id="13" name="12 Conector recto de flecha"/>
        <xdr:cNvCxnSpPr/>
      </xdr:nvCxnSpPr>
      <xdr:spPr>
        <a:xfrm rot="5400000" flipH="1" flipV="1">
          <a:off x="11398390" y="3627907"/>
          <a:ext cx="443428" cy="79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563986</xdr:colOff>
      <xdr:row>28</xdr:row>
      <xdr:rowOff>10321</xdr:rowOff>
    </xdr:from>
    <xdr:to>
      <xdr:col>15</xdr:col>
      <xdr:colOff>565574</xdr:colOff>
      <xdr:row>29</xdr:row>
      <xdr:rowOff>134146</xdr:rowOff>
    </xdr:to>
    <xdr:cxnSp macro="">
      <xdr:nvCxnSpPr>
        <xdr:cNvPr id="17" name="16 Conector recto de flecha"/>
        <xdr:cNvCxnSpPr/>
      </xdr:nvCxnSpPr>
      <xdr:spPr>
        <a:xfrm rot="5400000" flipH="1" flipV="1">
          <a:off x="11462220" y="4643440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570709</xdr:colOff>
      <xdr:row>34</xdr:row>
      <xdr:rowOff>8639</xdr:rowOff>
    </xdr:from>
    <xdr:to>
      <xdr:col>15</xdr:col>
      <xdr:colOff>572297</xdr:colOff>
      <xdr:row>35</xdr:row>
      <xdr:rowOff>132464</xdr:rowOff>
    </xdr:to>
    <xdr:cxnSp macro="">
      <xdr:nvCxnSpPr>
        <xdr:cNvPr id="18" name="17 Conector recto de flecha"/>
        <xdr:cNvCxnSpPr/>
      </xdr:nvCxnSpPr>
      <xdr:spPr>
        <a:xfrm rot="5400000" flipH="1" flipV="1">
          <a:off x="11468943" y="5583052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123825</xdr:rowOff>
    </xdr:to>
    <xdr:cxnSp macro="">
      <xdr:nvCxnSpPr>
        <xdr:cNvPr id="2" name="1 Conector recto de flecha"/>
        <xdr:cNvCxnSpPr/>
      </xdr:nvCxnSpPr>
      <xdr:spPr>
        <a:xfrm flipV="1">
          <a:off x="3952875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24003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cxnSp macro="">
      <xdr:nvCxnSpPr>
        <xdr:cNvPr id="4" name="3 Conector recto de flecha"/>
        <xdr:cNvCxnSpPr/>
      </xdr:nvCxnSpPr>
      <xdr:spPr>
        <a:xfrm flipV="1">
          <a:off x="5505450" y="24288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21</xdr:row>
      <xdr:rowOff>29369</xdr:rowOff>
    </xdr:from>
    <xdr:to>
      <xdr:col>5</xdr:col>
      <xdr:colOff>629445</xdr:colOff>
      <xdr:row>23</xdr:row>
      <xdr:rowOff>134144</xdr:rowOff>
    </xdr:to>
    <xdr:cxnSp macro="">
      <xdr:nvCxnSpPr>
        <xdr:cNvPr id="5" name="4 Conector recto de flecha"/>
        <xdr:cNvCxnSpPr/>
      </xdr:nvCxnSpPr>
      <xdr:spPr>
        <a:xfrm rot="5400000" flipH="1" flipV="1">
          <a:off x="3757613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28</xdr:row>
      <xdr:rowOff>10319</xdr:rowOff>
    </xdr:from>
    <xdr:to>
      <xdr:col>5</xdr:col>
      <xdr:colOff>629445</xdr:colOff>
      <xdr:row>29</xdr:row>
      <xdr:rowOff>134144</xdr:rowOff>
    </xdr:to>
    <xdr:cxnSp macro="">
      <xdr:nvCxnSpPr>
        <xdr:cNvPr id="6" name="5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589758</xdr:colOff>
      <xdr:row>34</xdr:row>
      <xdr:rowOff>19843</xdr:rowOff>
    </xdr:from>
    <xdr:to>
      <xdr:col>5</xdr:col>
      <xdr:colOff>591346</xdr:colOff>
      <xdr:row>35</xdr:row>
      <xdr:rowOff>143668</xdr:rowOff>
    </xdr:to>
    <xdr:cxnSp macro="">
      <xdr:nvCxnSpPr>
        <xdr:cNvPr id="7" name="6 Conector recto de flecha"/>
        <xdr:cNvCxnSpPr/>
      </xdr:nvCxnSpPr>
      <xdr:spPr>
        <a:xfrm rot="5400000" flipH="1" flipV="1">
          <a:off x="3786189" y="545306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72"/>
  <sheetViews>
    <sheetView zoomScale="130" zoomScaleNormal="130" workbookViewId="0">
      <selection activeCell="C11" sqref="C11:J11"/>
    </sheetView>
  </sheetViews>
  <sheetFormatPr baseColWidth="10" defaultColWidth="11.42578125" defaultRowHeight="12.75" x14ac:dyDescent="0.2"/>
  <cols>
    <col min="1" max="1" width="14.85546875" style="3" customWidth="1"/>
    <col min="2" max="2" width="2.5703125" style="3" customWidth="1"/>
    <col min="3" max="3" width="11.42578125" style="3" customWidth="1"/>
    <col min="4" max="4" width="12.28515625" style="3" bestFit="1" customWidth="1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 x14ac:dyDescent="0.25">
      <c r="A7" s="271" t="str">
        <f>C9</f>
        <v>Dirección General de Obras Públicas</v>
      </c>
      <c r="B7" s="271"/>
      <c r="C7" s="271"/>
      <c r="D7" s="271"/>
      <c r="E7" s="271"/>
      <c r="F7" s="271"/>
      <c r="G7" s="271"/>
      <c r="H7" s="271"/>
      <c r="I7" s="271"/>
      <c r="J7" s="271"/>
    </row>
    <row r="9" spans="1:10" x14ac:dyDescent="0.2">
      <c r="A9" s="2" t="s">
        <v>89</v>
      </c>
      <c r="C9" s="272" t="s">
        <v>349</v>
      </c>
      <c r="D9" s="273"/>
      <c r="E9" s="273"/>
      <c r="F9" s="273"/>
      <c r="G9" s="273"/>
      <c r="H9" s="273"/>
      <c r="I9" s="273"/>
      <c r="J9" s="274"/>
    </row>
    <row r="10" spans="1:10" x14ac:dyDescent="0.2">
      <c r="A10" s="4"/>
      <c r="C10" s="5"/>
      <c r="D10" s="5"/>
      <c r="E10" s="5"/>
      <c r="F10" s="5"/>
      <c r="G10" s="5"/>
      <c r="H10" s="5"/>
      <c r="I10" s="5"/>
      <c r="J10" s="5"/>
    </row>
    <row r="11" spans="1:10" x14ac:dyDescent="0.2">
      <c r="A11" s="6" t="s">
        <v>90</v>
      </c>
      <c r="C11" s="272" t="s">
        <v>349</v>
      </c>
      <c r="D11" s="273"/>
      <c r="E11" s="273"/>
      <c r="F11" s="273"/>
      <c r="G11" s="273"/>
      <c r="H11" s="273"/>
      <c r="I11" s="273"/>
      <c r="J11" s="274"/>
    </row>
    <row r="13" spans="1:10" x14ac:dyDescent="0.2">
      <c r="A13" s="275" t="s">
        <v>72</v>
      </c>
      <c r="B13" s="276"/>
      <c r="C13" s="276"/>
      <c r="D13" s="276"/>
      <c r="E13" s="276"/>
      <c r="F13" s="276"/>
      <c r="G13" s="276"/>
      <c r="H13" s="276"/>
      <c r="I13" s="276"/>
      <c r="J13" s="277"/>
    </row>
    <row r="14" spans="1:10" ht="15.75" customHeight="1" x14ac:dyDescent="0.2">
      <c r="A14" s="260" t="s">
        <v>347</v>
      </c>
      <c r="B14" s="278"/>
      <c r="C14" s="278"/>
      <c r="D14" s="278"/>
      <c r="E14" s="278"/>
      <c r="F14" s="278"/>
      <c r="G14" s="278"/>
      <c r="H14" s="278"/>
      <c r="I14" s="278"/>
      <c r="J14" s="279"/>
    </row>
    <row r="15" spans="1:10" ht="15.75" customHeight="1" x14ac:dyDescent="0.2">
      <c r="A15" s="280"/>
      <c r="B15" s="281"/>
      <c r="C15" s="281"/>
      <c r="D15" s="281"/>
      <c r="E15" s="281"/>
      <c r="F15" s="281"/>
      <c r="G15" s="281"/>
      <c r="H15" s="281"/>
      <c r="I15" s="281"/>
      <c r="J15" s="282"/>
    </row>
    <row r="16" spans="1:10" ht="15.75" customHeight="1" x14ac:dyDescent="0.2">
      <c r="A16" s="283"/>
      <c r="B16" s="284"/>
      <c r="C16" s="284"/>
      <c r="D16" s="284"/>
      <c r="E16" s="284"/>
      <c r="F16" s="284"/>
      <c r="G16" s="284"/>
      <c r="H16" s="284"/>
      <c r="I16" s="284"/>
      <c r="J16" s="285"/>
    </row>
    <row r="17" spans="1:13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 x14ac:dyDescent="0.2">
      <c r="A18" s="257" t="s">
        <v>73</v>
      </c>
      <c r="B18" s="258"/>
      <c r="C18" s="258"/>
      <c r="D18" s="258"/>
      <c r="E18" s="258"/>
      <c r="F18" s="258"/>
      <c r="G18" s="258"/>
      <c r="H18" s="258"/>
      <c r="I18" s="258"/>
      <c r="J18" s="259"/>
    </row>
    <row r="19" spans="1:13" ht="12.75" customHeight="1" x14ac:dyDescent="0.2">
      <c r="A19" s="260" t="s">
        <v>348</v>
      </c>
      <c r="B19" s="261"/>
      <c r="C19" s="261"/>
      <c r="D19" s="261"/>
      <c r="E19" s="261"/>
      <c r="F19" s="261"/>
      <c r="G19" s="261"/>
      <c r="H19" s="261"/>
      <c r="I19" s="261"/>
      <c r="J19" s="262"/>
    </row>
    <row r="20" spans="1:13" x14ac:dyDescent="0.2">
      <c r="A20" s="263"/>
      <c r="B20" s="264"/>
      <c r="C20" s="264"/>
      <c r="D20" s="264"/>
      <c r="E20" s="264"/>
      <c r="F20" s="264"/>
      <c r="G20" s="264"/>
      <c r="H20" s="264"/>
      <c r="I20" s="264"/>
      <c r="J20" s="265"/>
    </row>
    <row r="21" spans="1:13" x14ac:dyDescent="0.2">
      <c r="A21" s="266"/>
      <c r="B21" s="267"/>
      <c r="C21" s="267"/>
      <c r="D21" s="267"/>
      <c r="E21" s="267"/>
      <c r="F21" s="267"/>
      <c r="G21" s="267"/>
      <c r="H21" s="267"/>
      <c r="I21" s="267"/>
      <c r="J21" s="268"/>
    </row>
    <row r="22" spans="1:13" ht="13.5" customHeight="1" x14ac:dyDescent="0.2"/>
    <row r="23" spans="1:13" ht="26.25" customHeight="1" x14ac:dyDescent="0.2">
      <c r="A23" s="269" t="s">
        <v>0</v>
      </c>
      <c r="B23" s="269"/>
      <c r="C23" s="270"/>
      <c r="D23" s="7">
        <f>'Presupuesto de Egresos'!P63</f>
        <v>100</v>
      </c>
      <c r="F23" s="269" t="s">
        <v>1</v>
      </c>
      <c r="G23" s="269"/>
      <c r="H23" s="269"/>
      <c r="I23" s="7">
        <f>'Egresos Ejercidos Reales'!P63</f>
        <v>100</v>
      </c>
    </row>
    <row r="24" spans="1:13" x14ac:dyDescent="0.2">
      <c r="A24" s="205"/>
      <c r="B24" s="205"/>
      <c r="C24" s="205"/>
      <c r="D24" s="207"/>
      <c r="E24" s="1"/>
      <c r="F24" s="205"/>
      <c r="G24" s="205"/>
      <c r="H24" s="205"/>
      <c r="I24" s="206"/>
    </row>
    <row r="25" spans="1:13" x14ac:dyDescent="0.2">
      <c r="A25" s="269" t="s">
        <v>2</v>
      </c>
      <c r="B25" s="269"/>
      <c r="C25" s="270"/>
      <c r="D25" s="63">
        <f>I23/D23</f>
        <v>1</v>
      </c>
      <c r="E25" s="8"/>
    </row>
    <row r="27" spans="1:13" s="3" customFormat="1" x14ac:dyDescent="0.2">
      <c r="A27" s="9"/>
      <c r="B27" s="10"/>
      <c r="C27" s="10" t="s">
        <v>3</v>
      </c>
      <c r="D27" s="10"/>
      <c r="E27" s="11"/>
      <c r="G27" s="9"/>
      <c r="H27" s="10"/>
      <c r="I27" s="98" t="s">
        <v>66</v>
      </c>
      <c r="J27" s="11"/>
      <c r="K27" s="1"/>
      <c r="L27" s="1"/>
      <c r="M27" s="1"/>
    </row>
    <row r="28" spans="1:13" s="3" customFormat="1" x14ac:dyDescent="0.2">
      <c r="A28" s="12" t="s">
        <v>4</v>
      </c>
      <c r="B28" s="251" t="s">
        <v>5</v>
      </c>
      <c r="C28" s="252"/>
      <c r="D28" s="13" t="s">
        <v>6</v>
      </c>
      <c r="E28" s="14"/>
      <c r="G28" s="12" t="s">
        <v>4</v>
      </c>
      <c r="H28" s="251" t="s">
        <v>68</v>
      </c>
      <c r="I28" s="252"/>
      <c r="J28" s="15" t="s">
        <v>7</v>
      </c>
      <c r="K28" s="1"/>
      <c r="L28" s="1"/>
      <c r="M28" s="1"/>
    </row>
    <row r="29" spans="1:13" s="3" customFormat="1" x14ac:dyDescent="0.2">
      <c r="A29" s="16">
        <v>43131</v>
      </c>
      <c r="B29" s="253">
        <f>'Presupuesto de Egresos'!D63</f>
        <v>100</v>
      </c>
      <c r="C29" s="254"/>
      <c r="D29" s="253">
        <f>'Egresos Ejercidos Reales'!D63</f>
        <v>100</v>
      </c>
      <c r="E29" s="254"/>
      <c r="G29" s="16">
        <v>43131</v>
      </c>
      <c r="H29" s="16"/>
      <c r="I29" s="59">
        <f>('componentes POA'!I44+'componentes POA'!I101+'componentes POA'!I158+'componentes POA'!I215+'componentes POA'!I343+'componentes POA'!I400+'componentes POA'!I457+'componentes POA'!I514)/8</f>
        <v>5.7649128297862465E-2</v>
      </c>
      <c r="J29" s="59">
        <f>('componentes POA'!J44+'componentes POA'!J101+'componentes POA'!J158+'componentes POA'!J215+'componentes POA'!J343+'componentes POA'!J400+'componentes POA'!J457+'componentes POA'!J514)/8</f>
        <v>1.9409282700421943E-2</v>
      </c>
      <c r="K29" s="1"/>
      <c r="L29" s="1"/>
      <c r="M29" s="1"/>
    </row>
    <row r="30" spans="1:13" s="3" customFormat="1" x14ac:dyDescent="0.2">
      <c r="A30" s="17">
        <v>43159</v>
      </c>
      <c r="B30" s="255">
        <f>'Presupuesto de Egresos'!E63</f>
        <v>0</v>
      </c>
      <c r="C30" s="256"/>
      <c r="D30" s="255">
        <f>'Egresos Ejercidos Reales'!E63</f>
        <v>0</v>
      </c>
      <c r="E30" s="256"/>
      <c r="G30" s="17">
        <v>43159</v>
      </c>
      <c r="H30" s="17"/>
      <c r="I30" s="60">
        <f>('componentes POA'!I45+'componentes POA'!I102+'componentes POA'!I159+'componentes POA'!I216+'componentes POA'!I344+'componentes POA'!I401+'componentes POA'!I458+'componentes POA'!I515)/8</f>
        <v>0.12006537766031436</v>
      </c>
      <c r="J30" s="60">
        <f>('componentes POA'!J45+'componentes POA'!J102+'componentes POA'!J159+'componentes POA'!J216+'componentes POA'!J344+'componentes POA'!J401+'componentes POA'!J458+'componentes POA'!J515)/8</f>
        <v>2.7742616033755274E-2</v>
      </c>
      <c r="K30" s="1"/>
      <c r="L30" s="1"/>
      <c r="M30" s="1"/>
    </row>
    <row r="31" spans="1:13" s="3" customFormat="1" x14ac:dyDescent="0.2">
      <c r="A31" s="16">
        <v>43190</v>
      </c>
      <c r="B31" s="253">
        <f>'Presupuesto de Egresos'!F63</f>
        <v>0</v>
      </c>
      <c r="C31" s="254"/>
      <c r="D31" s="253">
        <f>'Egresos Ejercidos Reales'!F63</f>
        <v>0</v>
      </c>
      <c r="E31" s="254"/>
      <c r="G31" s="16">
        <v>43190</v>
      </c>
      <c r="H31" s="16"/>
      <c r="I31" s="59">
        <f>('componentes POA'!I46+'componentes POA'!I103+'componentes POA'!I160+'componentes POA'!I217+'componentes POA'!I345+'componentes POA'!I402+'componentes POA'!I459+'componentes POA'!I516)/8</f>
        <v>0.18408419112533037</v>
      </c>
      <c r="J31" s="59">
        <f>('componentes POA'!J46+'componentes POA'!J103+'componentes POA'!J160+'componentes POA'!J217+'componentes POA'!J345+'componentes POA'!J402+'componentes POA'!J459+'componentes POA'!J516)/8</f>
        <v>5.6645569620253168E-2</v>
      </c>
      <c r="K31" s="1"/>
      <c r="L31" s="1"/>
      <c r="M31" s="1"/>
    </row>
    <row r="32" spans="1:13" s="3" customFormat="1" x14ac:dyDescent="0.2">
      <c r="A32" s="17">
        <v>43220</v>
      </c>
      <c r="B32" s="255">
        <f>'Presupuesto de Egresos'!G63</f>
        <v>0</v>
      </c>
      <c r="C32" s="256"/>
      <c r="D32" s="255">
        <f>'Egresos Ejercidos Reales'!G63</f>
        <v>0</v>
      </c>
      <c r="E32" s="256"/>
      <c r="G32" s="17">
        <v>43220</v>
      </c>
      <c r="H32" s="17"/>
      <c r="I32" s="60">
        <f>('componentes POA'!I47+'componentes POA'!I104+'componentes POA'!I161+'componentes POA'!I218+'componentes POA'!I346+'componentes POA'!I403+'componentes POA'!I460+'componentes POA'!I517)/8</f>
        <v>0.28878784717392308</v>
      </c>
      <c r="J32" s="60">
        <f>('componentes POA'!J47+'componentes POA'!J104+'componentes POA'!J161+'componentes POA'!J218+'componentes POA'!J346+'componentes POA'!J403+'componentes POA'!J460+'componentes POA'!J517)/8</f>
        <v>9.0717299578059074E-2</v>
      </c>
      <c r="K32" s="1"/>
      <c r="L32" s="1"/>
      <c r="M32" s="1"/>
    </row>
    <row r="33" spans="1:13" s="3" customFormat="1" x14ac:dyDescent="0.2">
      <c r="A33" s="16">
        <v>43251</v>
      </c>
      <c r="B33" s="253">
        <f>'Presupuesto de Egresos'!H63</f>
        <v>0</v>
      </c>
      <c r="C33" s="254"/>
      <c r="D33" s="253">
        <f>'Egresos Ejercidos Reales'!H63</f>
        <v>0</v>
      </c>
      <c r="E33" s="254"/>
      <c r="G33" s="16">
        <v>43251</v>
      </c>
      <c r="H33" s="16"/>
      <c r="I33" s="59">
        <f>('componentes POA'!I48+'componentes POA'!I105+'componentes POA'!I162+'componentes POA'!I219+'componentes POA'!I347+'componentes POA'!I404+'componentes POA'!I461+'componentes POA'!I518)/8</f>
        <v>0.39308984791579726</v>
      </c>
      <c r="J33" s="59">
        <f>('componentes POA'!J48+'componentes POA'!J105+'componentes POA'!J162+'componentes POA'!J219+'componentes POA'!J347+'componentes POA'!J404+'componentes POA'!J461+'componentes POA'!J518)/8</f>
        <v>0.16777426160337552</v>
      </c>
      <c r="K33" s="1"/>
      <c r="L33" s="1"/>
      <c r="M33" s="1"/>
    </row>
    <row r="34" spans="1:13" s="3" customFormat="1" x14ac:dyDescent="0.2">
      <c r="A34" s="17">
        <v>43281</v>
      </c>
      <c r="B34" s="255">
        <f>'Presupuesto de Egresos'!I63</f>
        <v>0</v>
      </c>
      <c r="C34" s="256"/>
      <c r="D34" s="255">
        <f>'Egresos Ejercidos Reales'!I63</f>
        <v>0</v>
      </c>
      <c r="E34" s="256"/>
      <c r="G34" s="17">
        <v>43281</v>
      </c>
      <c r="H34" s="17"/>
      <c r="I34" s="60">
        <f>('componentes POA'!I49+'componentes POA'!I106+'componentes POA'!I163+'componentes POA'!I220+'componentes POA'!I348+'componentes POA'!I405+'componentes POA'!I462+'componentes POA'!I519)/8</f>
        <v>0.50832985579821022</v>
      </c>
      <c r="J34" s="60">
        <f>('componentes POA'!J49+'componentes POA'!J106+'componentes POA'!J163+'componentes POA'!J220+'componentes POA'!J348+'componentes POA'!J405+'componentes POA'!J462+'componentes POA'!J519)/8</f>
        <v>0.2048523206751055</v>
      </c>
      <c r="K34" s="1"/>
      <c r="L34" s="1"/>
      <c r="M34" s="1"/>
    </row>
    <row r="35" spans="1:13" s="3" customFormat="1" x14ac:dyDescent="0.2">
      <c r="A35" s="16">
        <v>43312</v>
      </c>
      <c r="B35" s="253">
        <f>'Presupuesto de Egresos'!J63</f>
        <v>0</v>
      </c>
      <c r="C35" s="254"/>
      <c r="D35" s="253">
        <f>'Egresos Ejercidos Reales'!J63</f>
        <v>0</v>
      </c>
      <c r="E35" s="254"/>
      <c r="G35" s="16">
        <v>43312</v>
      </c>
      <c r="H35" s="16"/>
      <c r="I35" s="59">
        <f>('componentes POA'!I50+'componentes POA'!I107+'componentes POA'!I164+'componentes POA'!I221+'componentes POA'!I349+'componentes POA'!I406+'componentes POA'!I463+'componentes POA'!I520)/8</f>
        <v>0.59342137293086661</v>
      </c>
      <c r="J35" s="59">
        <f>('componentes POA'!J50+'componentes POA'!J107+'componentes POA'!J164+'componentes POA'!J221+'componentes POA'!J349+'componentes POA'!J406+'componentes POA'!J463+'componentes POA'!J520)/8</f>
        <v>0.24034810126582279</v>
      </c>
      <c r="K35" s="1"/>
      <c r="L35" s="1"/>
      <c r="M35" s="1"/>
    </row>
    <row r="36" spans="1:13" s="3" customFormat="1" x14ac:dyDescent="0.2">
      <c r="A36" s="17">
        <v>43343</v>
      </c>
      <c r="B36" s="255">
        <f>'Presupuesto de Egresos'!K63</f>
        <v>0</v>
      </c>
      <c r="C36" s="256"/>
      <c r="D36" s="255">
        <f>'Egresos Ejercidos Reales'!K63</f>
        <v>0</v>
      </c>
      <c r="E36" s="256"/>
      <c r="G36" s="17">
        <v>43343</v>
      </c>
      <c r="H36" s="17"/>
      <c r="I36" s="60">
        <f>('componentes POA'!I51+'componentes POA'!I108+'componentes POA'!I165+'componentes POA'!I222+'componentes POA'!I350+'componentes POA'!I407+'componentes POA'!I464+'componentes POA'!I521)/8</f>
        <v>0.7194652130569853</v>
      </c>
      <c r="J36" s="60">
        <f>('componentes POA'!J51+'componentes POA'!J108+'componentes POA'!J165+'componentes POA'!J222+'componentes POA'!J350+'componentes POA'!J407+'componentes POA'!J464+'componentes POA'!J521)/8</f>
        <v>0.27900843881856541</v>
      </c>
      <c r="K36" s="1"/>
      <c r="L36" s="1"/>
      <c r="M36" s="1"/>
    </row>
    <row r="37" spans="1:13" s="3" customFormat="1" x14ac:dyDescent="0.2">
      <c r="A37" s="16">
        <v>43373</v>
      </c>
      <c r="B37" s="253">
        <f>'Presupuesto de Egresos'!L63</f>
        <v>0</v>
      </c>
      <c r="C37" s="254"/>
      <c r="D37" s="253">
        <f>'Egresos Ejercidos Reales'!L63</f>
        <v>0</v>
      </c>
      <c r="E37" s="254"/>
      <c r="G37" s="16">
        <v>43373</v>
      </c>
      <c r="H37" s="16"/>
      <c r="I37" s="59">
        <f>('componentes POA'!I52+'componentes POA'!I109+'componentes POA'!I166+'componentes POA'!I223+'componentes POA'!I351+'componentes POA'!I408+'componentes POA'!I465+'componentes POA'!I522)/8</f>
        <v>0.78920022488060459</v>
      </c>
      <c r="J37" s="59">
        <f>('componentes POA'!J52+'componentes POA'!J109+'componentes POA'!J166+'componentes POA'!J223+'componentes POA'!J351+'componentes POA'!J408+'componentes POA'!J465+'componentes POA'!J522)/8</f>
        <v>0.28734177215189871</v>
      </c>
      <c r="K37" s="1"/>
      <c r="L37" s="1"/>
      <c r="M37" s="1"/>
    </row>
    <row r="38" spans="1:13" s="3" customFormat="1" x14ac:dyDescent="0.2">
      <c r="A38" s="17">
        <v>43404</v>
      </c>
      <c r="B38" s="255">
        <f>'Presupuesto de Egresos'!M63</f>
        <v>0</v>
      </c>
      <c r="C38" s="256"/>
      <c r="D38" s="255">
        <f>'Egresos Ejercidos Reales'!M63</f>
        <v>0</v>
      </c>
      <c r="E38" s="256"/>
      <c r="G38" s="17">
        <v>43404</v>
      </c>
      <c r="H38" s="17"/>
      <c r="I38" s="60">
        <f>('componentes POA'!I53+'componentes POA'!I110+'componentes POA'!I167+'componentes POA'!I224+'componentes POA'!I352+'componentes POA'!I409+'componentes POA'!I466+'componentes POA'!I523)/8</f>
        <v>0.8605378008067881</v>
      </c>
      <c r="J38" s="60">
        <f>('componentes POA'!J53+'componentes POA'!J110+'componentes POA'!J167+'componentes POA'!J224+'componentes POA'!J352+'componentes POA'!J409+'componentes POA'!J466+'componentes POA'!J523)/8</f>
        <v>0.31508438818565399</v>
      </c>
      <c r="K38" s="1"/>
      <c r="L38" s="1"/>
      <c r="M38" s="1"/>
    </row>
    <row r="39" spans="1:13" s="3" customFormat="1" x14ac:dyDescent="0.2">
      <c r="A39" s="16">
        <v>43434</v>
      </c>
      <c r="B39" s="253">
        <f>'Presupuesto de Egresos'!N63</f>
        <v>0</v>
      </c>
      <c r="C39" s="254"/>
      <c r="D39" s="253">
        <f>'Egresos Ejercidos Reales'!N63</f>
        <v>0</v>
      </c>
      <c r="E39" s="254"/>
      <c r="G39" s="16">
        <v>43434</v>
      </c>
      <c r="H39" s="16"/>
      <c r="I39" s="59">
        <f>('componentes POA'!I54+'componentes POA'!I111+'componentes POA'!I168+'componentes POA'!I225+'componentes POA'!I353+'componentes POA'!I410+'componentes POA'!I467+'componentes POA'!I524)/8</f>
        <v>0.92830916446422784</v>
      </c>
      <c r="J39" s="59">
        <f>('componentes POA'!J54+'componentes POA'!J111+'componentes POA'!J168+'componentes POA'!J225+'componentes POA'!J353+'componentes POA'!J410+'componentes POA'!J467+'componentes POA'!J524)/8</f>
        <v>0.33132911392405062</v>
      </c>
      <c r="K39" s="1"/>
      <c r="L39" s="1"/>
      <c r="M39" s="1"/>
    </row>
    <row r="40" spans="1:13" s="3" customFormat="1" x14ac:dyDescent="0.2">
      <c r="A40" s="17">
        <v>43465</v>
      </c>
      <c r="B40" s="255">
        <f>'Presupuesto de Egresos'!O63</f>
        <v>0</v>
      </c>
      <c r="C40" s="256"/>
      <c r="D40" s="255">
        <f>'Egresos Ejercidos Reales'!O63</f>
        <v>0</v>
      </c>
      <c r="E40" s="256"/>
      <c r="G40" s="17">
        <v>43465</v>
      </c>
      <c r="H40" s="17"/>
      <c r="I40" s="60">
        <f>('componentes POA'!I55+'componentes POA'!I112+'componentes POA'!I169+'componentes POA'!I226+'componentes POA'!I354+'componentes POA'!I411+'componentes POA'!I468+'componentes POA'!I525)/8</f>
        <v>1</v>
      </c>
      <c r="J40" s="60">
        <f>('componentes POA'!J55+'componentes POA'!J112+'componentes POA'!J169+'componentes POA'!J226+'componentes POA'!J354+'componentes POA'!J411+'componentes POA'!J468+'componentes POA'!J525)/8</f>
        <v>0.33132911392405062</v>
      </c>
      <c r="K40" s="1"/>
      <c r="L40" s="1"/>
      <c r="M40" s="1"/>
    </row>
    <row r="41" spans="1:13" s="3" customFormat="1" x14ac:dyDescent="0.2">
      <c r="B41" s="286">
        <f>SUM(B29:C40)</f>
        <v>100</v>
      </c>
      <c r="C41" s="287"/>
      <c r="D41" s="286">
        <f>SUM(D29:E40)</f>
        <v>100</v>
      </c>
      <c r="E41" s="287"/>
      <c r="F41" s="18"/>
      <c r="H41" s="61"/>
      <c r="I41" s="62">
        <f>I40</f>
        <v>1</v>
      </c>
      <c r="J41" s="64">
        <f>J40</f>
        <v>0.33132911392405062</v>
      </c>
      <c r="K41" s="1"/>
      <c r="L41" s="1"/>
      <c r="M41" s="1"/>
    </row>
    <row r="43" spans="1:13" x14ac:dyDescent="0.2">
      <c r="A43" s="288" t="s">
        <v>67</v>
      </c>
      <c r="B43" s="289"/>
      <c r="C43" s="290"/>
      <c r="D43" s="115" t="s">
        <v>78</v>
      </c>
      <c r="E43" s="116">
        <v>12</v>
      </c>
      <c r="F43" s="114" t="str">
        <f>VLOOKUP(E43,nombremes,2,FALSE)</f>
        <v>Diciembre</v>
      </c>
      <c r="G43" s="288" t="s">
        <v>8</v>
      </c>
      <c r="H43" s="289"/>
      <c r="I43" s="290"/>
      <c r="J43" s="1"/>
    </row>
    <row r="44" spans="1:13" x14ac:dyDescent="0.2">
      <c r="A44" s="291" t="s">
        <v>9</v>
      </c>
      <c r="B44" s="292"/>
      <c r="C44" s="293"/>
      <c r="D44" s="291" t="s">
        <v>68</v>
      </c>
      <c r="E44" s="293"/>
      <c r="F44" s="79" t="s">
        <v>7</v>
      </c>
      <c r="G44" s="291" t="s">
        <v>68</v>
      </c>
      <c r="H44" s="293"/>
      <c r="I44" s="79" t="s">
        <v>7</v>
      </c>
      <c r="J44" s="1"/>
    </row>
    <row r="45" spans="1:13" x14ac:dyDescent="0.2">
      <c r="A45" s="294" t="str">
        <f>'componentes POA'!C3</f>
        <v>Eficiencia en la Obra Pública</v>
      </c>
      <c r="B45" s="295"/>
      <c r="C45" s="296"/>
      <c r="D45" s="82">
        <f>VLOOKUP($E$43,compo1,2,FALSE)</f>
        <v>4</v>
      </c>
      <c r="E45" s="81"/>
      <c r="F45" s="82">
        <f>VLOOKUP($E$43,compo1,3,FALSE)</f>
        <v>0</v>
      </c>
      <c r="G45" s="82">
        <f>VLOOKUP($E$43,compo1,5,FALSE)</f>
        <v>79</v>
      </c>
      <c r="H45" s="81"/>
      <c r="I45" s="83">
        <f>VLOOKUP($E$43,compo1,6,FALSE)</f>
        <v>83</v>
      </c>
      <c r="J45" s="1"/>
    </row>
    <row r="46" spans="1:13" x14ac:dyDescent="0.2">
      <c r="A46" s="297" t="str">
        <f>'componentes POA'!C60</f>
        <v>Buena apliación de Programas de  inversión</v>
      </c>
      <c r="B46" s="298"/>
      <c r="C46" s="299"/>
      <c r="D46" s="82">
        <f>VLOOKUP($E$43,compo2,2,FALSE)</f>
        <v>0</v>
      </c>
      <c r="E46" s="81"/>
      <c r="F46" s="82">
        <f>VLOOKUP($E$43,compo2,3,FALSE)</f>
        <v>0</v>
      </c>
      <c r="G46" s="82">
        <f>VLOOKUP($E$43,compo2,5,FALSE)</f>
        <v>6</v>
      </c>
      <c r="H46" s="81"/>
      <c r="I46" s="83">
        <f>VLOOKUP($E$43,compo2,6,FALSE)</f>
        <v>4</v>
      </c>
      <c r="J46" s="1"/>
    </row>
    <row r="47" spans="1:13" x14ac:dyDescent="0.2">
      <c r="A47" s="297" t="str">
        <f>'componentes POA'!C117</f>
        <v>Mejor Gestion para obtener recursos</v>
      </c>
      <c r="B47" s="298"/>
      <c r="C47" s="299"/>
      <c r="D47" s="82">
        <f>VLOOKUP($E$43,compo3,2,FALSE)</f>
        <v>0</v>
      </c>
      <c r="E47" s="81"/>
      <c r="F47" s="82">
        <f>VLOOKUP($E$43,compo3,3,FALSE)</f>
        <v>0</v>
      </c>
      <c r="G47" s="82">
        <f>VLOOKUP($E$43,compo3,5,FALSE)</f>
        <v>15</v>
      </c>
      <c r="H47" s="81"/>
      <c r="I47" s="83">
        <f>VLOOKUP($E$43,compo3,6,FALSE)</f>
        <v>14</v>
      </c>
      <c r="J47" s="1"/>
    </row>
    <row r="48" spans="1:13" x14ac:dyDescent="0.2">
      <c r="A48" s="272" t="str">
        <f>'componentes POA'!C174</f>
        <v>nombre de componente 4</v>
      </c>
      <c r="B48" s="273"/>
      <c r="C48" s="274"/>
      <c r="D48" s="82">
        <f>VLOOKUP($E$43,compo4,2,FALSE)</f>
        <v>120</v>
      </c>
      <c r="E48" s="81"/>
      <c r="F48" s="82">
        <f>VLOOKUP($E$43,compo4,3,FALSE)</f>
        <v>0</v>
      </c>
      <c r="G48" s="82">
        <f>VLOOKUP($E$43,compo4,5,FALSE)</f>
        <v>780</v>
      </c>
      <c r="H48" s="81"/>
      <c r="I48" s="83">
        <f>VLOOKUP($E$43,compo4,6,FALSE)</f>
        <v>0</v>
      </c>
      <c r="J48" s="1"/>
    </row>
    <row r="49" spans="1:10" x14ac:dyDescent="0.2">
      <c r="A49" s="272" t="str">
        <f>'componentes POA'!C302</f>
        <v>nombre de componente 5</v>
      </c>
      <c r="B49" s="273"/>
      <c r="C49" s="274"/>
      <c r="D49" s="82">
        <f>VLOOKUP($E$43,compo5,2,FALSE)</f>
        <v>5</v>
      </c>
      <c r="E49" s="81"/>
      <c r="F49" s="82">
        <f>VLOOKUP($E$43,compo5,3,FALSE)</f>
        <v>0</v>
      </c>
      <c r="G49" s="82">
        <f>VLOOKUP($E$43,compo5,5,FALSE)</f>
        <v>60</v>
      </c>
      <c r="H49" s="81"/>
      <c r="I49" s="83">
        <f>VLOOKUP($E$43,compo5,6,FALSE)</f>
        <v>0</v>
      </c>
      <c r="J49" s="1"/>
    </row>
    <row r="50" spans="1:10" x14ac:dyDescent="0.2">
      <c r="A50" s="272" t="str">
        <f>'componentes POA'!C359</f>
        <v>nombre de componente 6</v>
      </c>
      <c r="B50" s="273"/>
      <c r="C50" s="274"/>
      <c r="D50" s="82">
        <f>VLOOKUP($E$43,compo6,2,FALSE)</f>
        <v>60</v>
      </c>
      <c r="E50" s="81"/>
      <c r="F50" s="82">
        <f>VLOOKUP($E$43,compo6,3,FALSE)</f>
        <v>0</v>
      </c>
      <c r="G50" s="82">
        <f>VLOOKUP($E$43,compo6,5,FALSE)</f>
        <v>504</v>
      </c>
      <c r="H50" s="81"/>
      <c r="I50" s="83">
        <f>VLOOKUP($E$43,compo6,6,FALSE)</f>
        <v>0</v>
      </c>
      <c r="J50" s="1"/>
    </row>
    <row r="51" spans="1:10" x14ac:dyDescent="0.2">
      <c r="A51" s="300" t="str">
        <f>'componentes POA'!C416</f>
        <v>nombre de componente 7</v>
      </c>
      <c r="B51" s="273"/>
      <c r="C51" s="274"/>
      <c r="D51" s="225">
        <f>VLOOKUP($E$43,compo7,2,FALSE)</f>
        <v>7</v>
      </c>
      <c r="E51" s="226"/>
      <c r="F51" s="82">
        <f>VLOOKUP($E$43,compo7,3,FALSE)</f>
        <v>0</v>
      </c>
      <c r="G51" s="225">
        <f>VLOOKUP($E$43,compo7,5,FALSE)</f>
        <v>84</v>
      </c>
      <c r="H51" s="226"/>
      <c r="I51" s="83">
        <f>VLOOKUP($E$43,compo7,6,FALSE)</f>
        <v>0</v>
      </c>
      <c r="J51" s="1"/>
    </row>
    <row r="52" spans="1:10" x14ac:dyDescent="0.2">
      <c r="A52" s="300" t="str">
        <f>'componentes POA'!C473</f>
        <v>nombre de componente 8</v>
      </c>
      <c r="B52" s="273"/>
      <c r="C52" s="273"/>
      <c r="D52" s="82">
        <f>VLOOKUP($E$43,compo8,2,FALSE)</f>
        <v>8</v>
      </c>
      <c r="E52" s="81"/>
      <c r="F52" s="82">
        <f>VLOOKUP($E$43,compo8,3,FALSE)</f>
        <v>0</v>
      </c>
      <c r="G52" s="82">
        <f>VLOOKUP($E$43,compo8,5,FALSE)</f>
        <v>96</v>
      </c>
      <c r="H52" s="81"/>
      <c r="I52" s="83">
        <f>VLOOKUP($E$43,compo8,6,FALSE)</f>
        <v>0</v>
      </c>
      <c r="J52" s="1"/>
    </row>
    <row r="53" spans="1:10" x14ac:dyDescent="0.2">
      <c r="A53" s="228"/>
      <c r="B53" s="5"/>
      <c r="C53" s="5"/>
      <c r="D53" s="229"/>
      <c r="E53" s="230"/>
      <c r="F53" s="229"/>
      <c r="G53" s="229"/>
      <c r="H53" s="230"/>
      <c r="I53" s="229"/>
      <c r="J53" s="1"/>
    </row>
    <row r="54" spans="1:10" x14ac:dyDescent="0.2">
      <c r="A54" s="38"/>
      <c r="B54" s="38"/>
      <c r="C54" s="38"/>
      <c r="D54" s="110"/>
      <c r="E54" s="34"/>
      <c r="F54" s="110"/>
      <c r="G54" s="110"/>
      <c r="J54" s="1"/>
    </row>
    <row r="55" spans="1:10" x14ac:dyDescent="0.2">
      <c r="A55" s="288" t="s">
        <v>10</v>
      </c>
      <c r="B55" s="289"/>
      <c r="C55" s="290"/>
      <c r="D55" s="8"/>
      <c r="E55" s="8"/>
      <c r="F55" s="19"/>
      <c r="G55" s="8"/>
      <c r="J55" s="8"/>
    </row>
    <row r="56" spans="1:10" x14ac:dyDescent="0.2">
      <c r="A56" s="291" t="s">
        <v>9</v>
      </c>
      <c r="B56" s="292"/>
      <c r="C56" s="293"/>
      <c r="D56" s="291" t="s">
        <v>68</v>
      </c>
      <c r="E56" s="293"/>
      <c r="F56" s="19"/>
      <c r="G56" s="8"/>
      <c r="J56" s="8"/>
    </row>
    <row r="57" spans="1:10" x14ac:dyDescent="0.2">
      <c r="A57" s="294" t="str">
        <f t="shared" ref="A57:A63" si="0">A45</f>
        <v>Eficiencia en la Obra Pública</v>
      </c>
      <c r="B57" s="295"/>
      <c r="C57" s="296"/>
      <c r="D57" s="80">
        <v>0.5</v>
      </c>
      <c r="E57" s="101"/>
      <c r="F57" s="19"/>
      <c r="G57" s="8"/>
      <c r="J57" s="8"/>
    </row>
    <row r="58" spans="1:10" ht="12.75" customHeight="1" x14ac:dyDescent="0.2">
      <c r="A58" s="294" t="str">
        <f t="shared" si="0"/>
        <v>Buena apliación de Programas de  inversión</v>
      </c>
      <c r="B58" s="295"/>
      <c r="C58" s="296"/>
      <c r="D58" s="80">
        <v>0.2</v>
      </c>
      <c r="E58" s="101"/>
      <c r="F58" s="19"/>
      <c r="G58" s="8"/>
      <c r="J58" s="8"/>
    </row>
    <row r="59" spans="1:10" ht="12.75" customHeight="1" x14ac:dyDescent="0.2">
      <c r="A59" s="294" t="str">
        <f t="shared" si="0"/>
        <v>Mejor Gestion para obtener recursos</v>
      </c>
      <c r="B59" s="295"/>
      <c r="C59" s="296"/>
      <c r="D59" s="80">
        <v>0.3</v>
      </c>
      <c r="E59" s="101"/>
      <c r="F59" s="19"/>
      <c r="G59" s="8"/>
      <c r="J59" s="8"/>
    </row>
    <row r="60" spans="1:10" x14ac:dyDescent="0.2">
      <c r="A60" s="294" t="str">
        <f t="shared" si="0"/>
        <v>nombre de componente 4</v>
      </c>
      <c r="B60" s="295"/>
      <c r="C60" s="296"/>
      <c r="D60" s="80"/>
      <c r="E60" s="101"/>
      <c r="F60" s="19"/>
      <c r="G60" s="8"/>
      <c r="J60" s="8"/>
    </row>
    <row r="61" spans="1:10" x14ac:dyDescent="0.2">
      <c r="A61" s="294" t="str">
        <f t="shared" si="0"/>
        <v>nombre de componente 5</v>
      </c>
      <c r="B61" s="295"/>
      <c r="C61" s="296"/>
      <c r="D61" s="80"/>
      <c r="E61" s="201"/>
      <c r="F61" s="19"/>
      <c r="G61" s="184"/>
      <c r="J61" s="184"/>
    </row>
    <row r="62" spans="1:10" x14ac:dyDescent="0.2">
      <c r="A62" s="294" t="str">
        <f t="shared" si="0"/>
        <v>nombre de componente 6</v>
      </c>
      <c r="B62" s="295"/>
      <c r="C62" s="296"/>
      <c r="D62" s="80"/>
      <c r="E62" s="201"/>
      <c r="F62" s="19"/>
      <c r="G62" s="184"/>
      <c r="J62" s="184"/>
    </row>
    <row r="63" spans="1:10" x14ac:dyDescent="0.2">
      <c r="A63" s="294" t="str">
        <f t="shared" si="0"/>
        <v>nombre de componente 7</v>
      </c>
      <c r="B63" s="295"/>
      <c r="C63" s="296"/>
      <c r="D63" s="80"/>
      <c r="E63" s="201"/>
      <c r="F63" s="19"/>
      <c r="G63" s="210"/>
      <c r="J63" s="210"/>
    </row>
    <row r="64" spans="1:10" x14ac:dyDescent="0.2">
      <c r="A64" s="306" t="s">
        <v>242</v>
      </c>
      <c r="B64" s="295"/>
      <c r="C64" s="296"/>
      <c r="D64" s="80"/>
      <c r="E64" s="201"/>
      <c r="F64" s="19"/>
      <c r="G64" s="221"/>
      <c r="J64" s="221"/>
    </row>
    <row r="65" spans="1:10" x14ac:dyDescent="0.2">
      <c r="A65" s="38"/>
      <c r="B65" s="38"/>
      <c r="C65" s="38"/>
      <c r="D65" s="202">
        <f>SUM(D57:D64)</f>
        <v>1</v>
      </c>
      <c r="E65" s="203"/>
      <c r="F65" s="4"/>
      <c r="G65" s="188"/>
      <c r="H65" s="1"/>
      <c r="I65" s="1"/>
      <c r="J65" s="188"/>
    </row>
    <row r="66" spans="1:10" x14ac:dyDescent="0.2">
      <c r="A66" s="38"/>
      <c r="B66" s="38"/>
      <c r="C66" s="38"/>
      <c r="D66" s="113"/>
      <c r="E66" s="204"/>
      <c r="F66" s="4"/>
      <c r="G66" s="188"/>
      <c r="H66" s="1"/>
      <c r="I66" s="1"/>
      <c r="J66" s="188"/>
    </row>
    <row r="67" spans="1:10" x14ac:dyDescent="0.2">
      <c r="A67" s="38"/>
      <c r="B67" s="38"/>
      <c r="C67" s="38"/>
      <c r="D67" s="113"/>
      <c r="E67" s="204"/>
      <c r="F67" s="4"/>
      <c r="G67" s="188"/>
      <c r="H67" s="1"/>
      <c r="I67" s="1"/>
      <c r="J67" s="188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301"/>
      <c r="B69" s="301"/>
      <c r="D69" s="304" t="s">
        <v>92</v>
      </c>
      <c r="E69" s="304"/>
      <c r="F69" s="304"/>
      <c r="I69" s="301"/>
      <c r="J69" s="301"/>
    </row>
    <row r="70" spans="1:10" x14ac:dyDescent="0.2">
      <c r="A70" s="302" t="s">
        <v>11</v>
      </c>
      <c r="B70" s="302"/>
      <c r="C70" s="133"/>
      <c r="D70" s="305" t="s">
        <v>11</v>
      </c>
      <c r="E70" s="305"/>
      <c r="F70" s="305"/>
      <c r="I70" s="302" t="s">
        <v>11</v>
      </c>
      <c r="J70" s="302"/>
    </row>
    <row r="71" spans="1:10" x14ac:dyDescent="0.2">
      <c r="A71" s="303" t="s">
        <v>82</v>
      </c>
      <c r="B71" s="303"/>
      <c r="C71" s="133"/>
      <c r="D71" s="303" t="s">
        <v>82</v>
      </c>
      <c r="E71" s="303"/>
      <c r="F71" s="303"/>
      <c r="I71" s="303" t="s">
        <v>82</v>
      </c>
      <c r="J71" s="303"/>
    </row>
    <row r="72" spans="1:10" x14ac:dyDescent="0.2">
      <c r="A72" s="303" t="s">
        <v>81</v>
      </c>
      <c r="B72" s="303"/>
      <c r="C72" s="133"/>
      <c r="D72" s="303" t="s">
        <v>83</v>
      </c>
      <c r="E72" s="303"/>
      <c r="F72" s="303"/>
      <c r="I72" s="303" t="s">
        <v>91</v>
      </c>
      <c r="J72" s="303"/>
    </row>
  </sheetData>
  <sheetProtection algorithmName="SHA-512" hashValue="rJVT1ULyGRS4uyZ1yhYxKTfs9cq8+XiXPUKqZcrPxoVj/hD+ZJ4JesZ991oohwGN3LZT78fDBewKh4vetQK2yQ==" saltValue="n9ZWoucfFelEkkLfwGHZOw==" spinCount="100000" sheet="1" objects="1" scenarios="1"/>
  <protectedRanges>
    <protectedRange sqref="I69:J72" name="revisa"/>
    <protectedRange sqref="A69:B72" name="elabora"/>
    <protectedRange sqref="D57:E64" name="usodeltiempo_1"/>
    <protectedRange sqref="E43" name="mes_1"/>
    <protectedRange sqref="A19:J21" name="vision"/>
    <protectedRange sqref="C9:J9" name="dependencia"/>
    <protectedRange sqref="C11:J11" name="arearesponsable"/>
    <protectedRange sqref="A14:J16" name="mision"/>
    <protectedRange sqref="D69:F72" name="autoriza"/>
  </protectedRanges>
  <mergeCells count="74">
    <mergeCell ref="I69:J69"/>
    <mergeCell ref="I70:J70"/>
    <mergeCell ref="I71:J71"/>
    <mergeCell ref="I72:J72"/>
    <mergeCell ref="A61:C61"/>
    <mergeCell ref="A62:C62"/>
    <mergeCell ref="A69:B69"/>
    <mergeCell ref="A70:B70"/>
    <mergeCell ref="A71:B71"/>
    <mergeCell ref="A63:C63"/>
    <mergeCell ref="D69:F69"/>
    <mergeCell ref="D70:F70"/>
    <mergeCell ref="D71:F71"/>
    <mergeCell ref="D72:F72"/>
    <mergeCell ref="A72:B72"/>
    <mergeCell ref="A64:C64"/>
    <mergeCell ref="A58:C58"/>
    <mergeCell ref="A59:C59"/>
    <mergeCell ref="A60:C60"/>
    <mergeCell ref="A45:C45"/>
    <mergeCell ref="A46:C46"/>
    <mergeCell ref="A47:C47"/>
    <mergeCell ref="A48:C48"/>
    <mergeCell ref="A55:C55"/>
    <mergeCell ref="A56:C56"/>
    <mergeCell ref="A49:C49"/>
    <mergeCell ref="A50:C50"/>
    <mergeCell ref="A51:C51"/>
    <mergeCell ref="A52:C52"/>
    <mergeCell ref="G43:I43"/>
    <mergeCell ref="A44:C44"/>
    <mergeCell ref="D44:E44"/>
    <mergeCell ref="G44:H44"/>
    <mergeCell ref="A57:C57"/>
    <mergeCell ref="D56:E56"/>
    <mergeCell ref="B40:C40"/>
    <mergeCell ref="D40:E40"/>
    <mergeCell ref="B41:C41"/>
    <mergeCell ref="D41:E41"/>
    <mergeCell ref="A43:C43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D31:E31"/>
    <mergeCell ref="B32:C32"/>
    <mergeCell ref="D32:E32"/>
    <mergeCell ref="B33:C33"/>
    <mergeCell ref="D33:E33"/>
    <mergeCell ref="B31:C31"/>
    <mergeCell ref="A7:J7"/>
    <mergeCell ref="C9:J9"/>
    <mergeCell ref="C11:J11"/>
    <mergeCell ref="A13:J13"/>
    <mergeCell ref="A14:J16"/>
    <mergeCell ref="A18:J18"/>
    <mergeCell ref="A19:J21"/>
    <mergeCell ref="A23:C23"/>
    <mergeCell ref="F23:H23"/>
    <mergeCell ref="A25:C25"/>
    <mergeCell ref="B28:C28"/>
    <mergeCell ref="H28:I28"/>
    <mergeCell ref="B29:C29"/>
    <mergeCell ref="D29:E29"/>
    <mergeCell ref="B30:C30"/>
    <mergeCell ref="D30:E30"/>
  </mergeCells>
  <pageMargins left="0.55000000000000004" right="0.44" top="0.38" bottom="0.38" header="0.3" footer="0.3"/>
  <pageSetup paperSize="1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9"/>
  <sheetViews>
    <sheetView tabSelected="1" topLeftCell="A148" zoomScale="150" zoomScaleNormal="150" workbookViewId="0">
      <selection activeCell="M165" sqref="M165"/>
    </sheetView>
  </sheetViews>
  <sheetFormatPr baseColWidth="10" defaultColWidth="11.42578125" defaultRowHeight="12.75" x14ac:dyDescent="0.2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1" spans="1:10" x14ac:dyDescent="0.2">
      <c r="A1" s="66"/>
      <c r="B1" s="66"/>
      <c r="C1" s="67" t="s">
        <v>40</v>
      </c>
      <c r="D1" s="66" t="str">
        <f>C3</f>
        <v>Eficiencia en la Obra Pública</v>
      </c>
      <c r="E1" s="66"/>
      <c r="F1" s="66"/>
      <c r="G1" s="66"/>
      <c r="H1" s="66"/>
      <c r="I1" s="66"/>
      <c r="J1" s="66"/>
    </row>
    <row r="2" spans="1:10" x14ac:dyDescent="0.2">
      <c r="I2" s="327" t="s">
        <v>224</v>
      </c>
      <c r="J2" s="328"/>
    </row>
    <row r="3" spans="1:10" x14ac:dyDescent="0.2">
      <c r="A3" s="2" t="s">
        <v>11</v>
      </c>
      <c r="C3" s="355" t="s">
        <v>254</v>
      </c>
      <c r="D3" s="356"/>
      <c r="E3" s="356"/>
      <c r="F3" s="356"/>
      <c r="G3" s="358"/>
      <c r="H3" s="20"/>
      <c r="I3" s="131" t="s">
        <v>85</v>
      </c>
      <c r="J3" s="134">
        <f>beneficiarios!N8</f>
        <v>0</v>
      </c>
    </row>
    <row r="4" spans="1:10" x14ac:dyDescent="0.2">
      <c r="A4" s="2" t="s">
        <v>12</v>
      </c>
      <c r="C4" s="355" t="s">
        <v>255</v>
      </c>
      <c r="D4" s="356"/>
      <c r="E4" s="356"/>
      <c r="F4" s="356"/>
      <c r="G4" s="358"/>
      <c r="H4" s="20"/>
      <c r="I4" s="131" t="s">
        <v>221</v>
      </c>
      <c r="J4" s="194">
        <f>beneficiarios!N9</f>
        <v>0</v>
      </c>
    </row>
    <row r="5" spans="1:10" x14ac:dyDescent="0.2">
      <c r="A5" s="128" t="s">
        <v>13</v>
      </c>
      <c r="C5" s="355" t="s">
        <v>256</v>
      </c>
      <c r="D5" s="356"/>
      <c r="E5" s="356"/>
      <c r="F5" s="356"/>
      <c r="G5" s="358"/>
      <c r="H5" s="20"/>
      <c r="I5" s="132" t="s">
        <v>222</v>
      </c>
      <c r="J5" s="194">
        <f>beneficiarios!N10</f>
        <v>0</v>
      </c>
    </row>
    <row r="6" spans="1:10" ht="25.5" x14ac:dyDescent="0.2">
      <c r="A6" s="128" t="s">
        <v>245</v>
      </c>
      <c r="B6" s="136"/>
      <c r="C6" s="359" t="s">
        <v>257</v>
      </c>
      <c r="D6" s="360"/>
      <c r="E6" s="360"/>
      <c r="F6" s="360"/>
      <c r="G6" s="361"/>
      <c r="H6" s="20"/>
      <c r="I6" s="132" t="s">
        <v>223</v>
      </c>
      <c r="J6" s="194">
        <f>beneficiarios!N11</f>
        <v>0</v>
      </c>
    </row>
    <row r="7" spans="1:10" x14ac:dyDescent="0.2">
      <c r="A7" s="1"/>
    </row>
    <row r="8" spans="1:10" x14ac:dyDescent="0.2">
      <c r="A8" s="2" t="s">
        <v>15</v>
      </c>
      <c r="C8" s="337">
        <v>43101</v>
      </c>
      <c r="D8" s="341"/>
      <c r="F8" s="127" t="s">
        <v>16</v>
      </c>
      <c r="G8" s="40"/>
      <c r="I8" s="337">
        <v>43465</v>
      </c>
      <c r="J8" s="341"/>
    </row>
    <row r="10" spans="1:10" ht="12.75" customHeight="1" x14ac:dyDescent="0.2">
      <c r="A10" s="339" t="s">
        <v>76</v>
      </c>
      <c r="B10" s="340"/>
      <c r="C10" s="337">
        <v>43404</v>
      </c>
      <c r="D10" s="341"/>
      <c r="E10" s="20"/>
      <c r="F10" s="324" t="s">
        <v>246</v>
      </c>
      <c r="G10" s="325"/>
      <c r="H10" s="326"/>
      <c r="I10" s="342" t="s">
        <v>130</v>
      </c>
      <c r="J10" s="343"/>
    </row>
    <row r="11" spans="1:10" ht="13.5" thickBot="1" x14ac:dyDescent="0.25"/>
    <row r="12" spans="1:10" ht="25.5" customHeight="1" thickBot="1" x14ac:dyDescent="0.25">
      <c r="A12" s="307" t="s">
        <v>84</v>
      </c>
      <c r="B12" s="308"/>
      <c r="C12" s="309" t="s">
        <v>37</v>
      </c>
      <c r="D12" s="310"/>
      <c r="E12" s="307" t="s">
        <v>77</v>
      </c>
      <c r="F12" s="308"/>
      <c r="G12" s="309" t="s">
        <v>258</v>
      </c>
      <c r="H12" s="310"/>
      <c r="I12" s="124" t="s">
        <v>88</v>
      </c>
      <c r="J12" s="125" t="s">
        <v>125</v>
      </c>
    </row>
    <row r="14" spans="1:10" x14ac:dyDescent="0.2">
      <c r="A14" s="21" t="s">
        <v>74</v>
      </c>
      <c r="C14" s="311" t="s">
        <v>259</v>
      </c>
      <c r="D14" s="312"/>
      <c r="E14" s="312"/>
      <c r="F14" s="312"/>
      <c r="G14" s="312"/>
      <c r="H14" s="312"/>
      <c r="I14" s="312"/>
      <c r="J14" s="313"/>
    </row>
    <row r="15" spans="1:10" x14ac:dyDescent="0.2">
      <c r="A15" s="22"/>
      <c r="C15" s="314"/>
      <c r="D15" s="366"/>
      <c r="E15" s="366"/>
      <c r="F15" s="366"/>
      <c r="G15" s="366"/>
      <c r="H15" s="366"/>
      <c r="I15" s="366"/>
      <c r="J15" s="316"/>
    </row>
    <row r="16" spans="1:10" x14ac:dyDescent="0.2">
      <c r="A16" s="1"/>
      <c r="C16" s="314"/>
      <c r="D16" s="366"/>
      <c r="E16" s="366"/>
      <c r="F16" s="366"/>
      <c r="G16" s="366"/>
      <c r="H16" s="366"/>
      <c r="I16" s="366"/>
      <c r="J16" s="316"/>
    </row>
    <row r="17" spans="1:10" x14ac:dyDescent="0.2">
      <c r="A17" s="1"/>
      <c r="C17" s="317"/>
      <c r="D17" s="318"/>
      <c r="E17" s="318"/>
      <c r="F17" s="318"/>
      <c r="G17" s="318"/>
      <c r="H17" s="318"/>
      <c r="I17" s="318"/>
      <c r="J17" s="319"/>
    </row>
    <row r="19" spans="1:10" x14ac:dyDescent="0.2">
      <c r="A19" s="21" t="s">
        <v>38</v>
      </c>
      <c r="C19" s="238" t="s">
        <v>260</v>
      </c>
      <c r="D19" s="84"/>
      <c r="E19" s="84"/>
      <c r="F19" s="84"/>
      <c r="G19" s="84"/>
      <c r="H19" s="84"/>
      <c r="I19" s="84"/>
      <c r="J19" s="85"/>
    </row>
    <row r="20" spans="1:10" x14ac:dyDescent="0.2">
      <c r="A20" s="22" t="s">
        <v>39</v>
      </c>
      <c r="C20" s="239" t="s">
        <v>261</v>
      </c>
      <c r="D20" s="86"/>
      <c r="E20" s="86"/>
      <c r="F20" s="86"/>
      <c r="G20" s="86"/>
      <c r="H20" s="86"/>
      <c r="I20" s="86"/>
      <c r="J20" s="87"/>
    </row>
    <row r="21" spans="1:10" x14ac:dyDescent="0.2">
      <c r="C21" s="239" t="s">
        <v>262</v>
      </c>
      <c r="D21" s="86"/>
      <c r="E21" s="86"/>
      <c r="F21" s="86"/>
      <c r="G21" s="86"/>
      <c r="H21" s="86"/>
      <c r="I21" s="86"/>
      <c r="J21" s="87"/>
    </row>
    <row r="22" spans="1:10" x14ac:dyDescent="0.2">
      <c r="C22" s="52"/>
      <c r="D22" s="86"/>
      <c r="E22" s="86"/>
      <c r="F22" s="86"/>
      <c r="G22" s="86"/>
      <c r="H22" s="86"/>
      <c r="I22" s="86"/>
      <c r="J22" s="87"/>
    </row>
    <row r="23" spans="1:10" x14ac:dyDescent="0.2">
      <c r="C23" s="53"/>
      <c r="D23" s="88"/>
      <c r="E23" s="88"/>
      <c r="F23" s="88"/>
      <c r="G23" s="88"/>
      <c r="H23" s="88"/>
      <c r="I23" s="88"/>
      <c r="J23" s="89"/>
    </row>
    <row r="25" spans="1:10" x14ac:dyDescent="0.2">
      <c r="A25" s="21" t="s">
        <v>37</v>
      </c>
      <c r="C25" s="238" t="s">
        <v>263</v>
      </c>
      <c r="D25" s="84"/>
      <c r="E25" s="84"/>
      <c r="F25" s="84"/>
      <c r="G25" s="84"/>
      <c r="H25" s="84"/>
      <c r="I25" s="84"/>
      <c r="J25" s="85"/>
    </row>
    <row r="26" spans="1:10" x14ac:dyDescent="0.2">
      <c r="A26" s="22"/>
      <c r="C26" s="239" t="s">
        <v>264</v>
      </c>
      <c r="D26" s="86"/>
      <c r="E26" s="86"/>
      <c r="F26" s="86"/>
      <c r="G26" s="86"/>
      <c r="H26" s="86"/>
      <c r="I26" s="86"/>
      <c r="J26" s="87"/>
    </row>
    <row r="27" spans="1:10" x14ac:dyDescent="0.2">
      <c r="C27" s="126" t="s">
        <v>265</v>
      </c>
      <c r="D27" s="86"/>
      <c r="E27" s="86"/>
      <c r="F27" s="86"/>
      <c r="G27" s="86"/>
      <c r="H27" s="86"/>
      <c r="I27" s="86"/>
      <c r="J27" s="87"/>
    </row>
    <row r="28" spans="1:10" x14ac:dyDescent="0.2">
      <c r="C28" s="126" t="s">
        <v>274</v>
      </c>
      <c r="D28" s="86"/>
      <c r="E28" s="86"/>
      <c r="F28" s="86"/>
      <c r="G28" s="86"/>
      <c r="H28" s="86"/>
      <c r="I28" s="86"/>
      <c r="J28" s="87"/>
    </row>
    <row r="29" spans="1:10" x14ac:dyDescent="0.2">
      <c r="C29" s="240" t="s">
        <v>266</v>
      </c>
      <c r="D29" s="88"/>
      <c r="E29" s="88"/>
      <c r="F29" s="88"/>
      <c r="G29" s="88"/>
      <c r="H29" s="88"/>
      <c r="I29" s="88"/>
      <c r="J29" s="89"/>
    </row>
    <row r="31" spans="1:10" x14ac:dyDescent="0.2">
      <c r="A31" s="21" t="s">
        <v>18</v>
      </c>
      <c r="C31" s="241" t="s">
        <v>267</v>
      </c>
      <c r="D31" s="90"/>
      <c r="E31" s="90"/>
      <c r="F31" s="90"/>
      <c r="G31" s="90"/>
      <c r="H31" s="90"/>
      <c r="I31" s="90"/>
      <c r="J31" s="91"/>
    </row>
    <row r="32" spans="1:10" x14ac:dyDescent="0.2">
      <c r="A32" s="22"/>
      <c r="C32" s="242" t="s">
        <v>268</v>
      </c>
      <c r="D32" s="92"/>
      <c r="E32" s="92"/>
      <c r="F32" s="92"/>
      <c r="G32" s="92"/>
      <c r="H32" s="92"/>
      <c r="I32" s="92"/>
      <c r="J32" s="93"/>
    </row>
    <row r="33" spans="1:10" x14ac:dyDescent="0.2">
      <c r="C33" s="242" t="s">
        <v>269</v>
      </c>
      <c r="D33" s="92"/>
      <c r="E33" s="92"/>
      <c r="F33" s="92"/>
      <c r="G33" s="92"/>
      <c r="H33" s="92"/>
      <c r="I33" s="92"/>
      <c r="J33" s="93"/>
    </row>
    <row r="34" spans="1:10" x14ac:dyDescent="0.2">
      <c r="C34" s="242" t="s">
        <v>270</v>
      </c>
      <c r="D34" s="92"/>
      <c r="E34" s="92"/>
      <c r="F34" s="92"/>
      <c r="G34" s="92"/>
      <c r="H34" s="92"/>
      <c r="I34" s="92"/>
      <c r="J34" s="93"/>
    </row>
    <row r="35" spans="1:10" x14ac:dyDescent="0.2">
      <c r="C35" s="242" t="s">
        <v>271</v>
      </c>
      <c r="D35" s="92"/>
      <c r="E35" s="92"/>
      <c r="F35" s="92"/>
      <c r="G35" s="92"/>
      <c r="H35" s="92"/>
      <c r="I35" s="92"/>
      <c r="J35" s="93"/>
    </row>
    <row r="36" spans="1:10" x14ac:dyDescent="0.2">
      <c r="C36" s="242" t="s">
        <v>272</v>
      </c>
      <c r="D36" s="92"/>
      <c r="E36" s="92"/>
      <c r="F36" s="92"/>
      <c r="G36" s="92"/>
      <c r="H36" s="92"/>
      <c r="I36" s="92"/>
      <c r="J36" s="93"/>
    </row>
    <row r="37" spans="1:10" x14ac:dyDescent="0.2">
      <c r="C37" s="242" t="s">
        <v>273</v>
      </c>
      <c r="D37" s="92"/>
      <c r="E37" s="92"/>
      <c r="F37" s="92"/>
      <c r="G37" s="92"/>
      <c r="H37" s="92"/>
      <c r="I37" s="92"/>
      <c r="J37" s="93"/>
    </row>
    <row r="38" spans="1:10" x14ac:dyDescent="0.2">
      <c r="C38" s="57"/>
      <c r="D38" s="95"/>
      <c r="E38" s="95"/>
      <c r="F38" s="95"/>
      <c r="G38" s="95"/>
      <c r="H38" s="95"/>
      <c r="I38" s="95"/>
      <c r="J38" s="96"/>
    </row>
    <row r="40" spans="1:10" x14ac:dyDescent="0.2">
      <c r="A40" s="2" t="s">
        <v>19</v>
      </c>
      <c r="C40" s="367">
        <v>0</v>
      </c>
      <c r="D40" s="338"/>
      <c r="F40" s="364" t="s">
        <v>20</v>
      </c>
      <c r="G40" s="365"/>
      <c r="I40" s="367">
        <v>0</v>
      </c>
      <c r="J40" s="338"/>
    </row>
    <row r="41" spans="1:10" x14ac:dyDescent="0.2">
      <c r="A41" s="4"/>
      <c r="B41" s="1"/>
      <c r="C41" s="103"/>
      <c r="D41" s="103"/>
      <c r="E41" s="1"/>
      <c r="F41" s="103"/>
      <c r="G41" s="103"/>
      <c r="I41" s="8"/>
      <c r="J41" s="8"/>
    </row>
    <row r="42" spans="1:10" x14ac:dyDescent="0.2">
      <c r="A42" s="23"/>
      <c r="B42" s="97" t="s">
        <v>67</v>
      </c>
      <c r="C42" s="10"/>
      <c r="D42" s="10"/>
      <c r="E42" s="11"/>
      <c r="G42" s="18"/>
      <c r="H42" s="1"/>
      <c r="I42" s="1"/>
      <c r="J42" s="1"/>
    </row>
    <row r="43" spans="1:10" x14ac:dyDescent="0.2">
      <c r="A43" s="42" t="s">
        <v>4</v>
      </c>
      <c r="B43" s="43"/>
      <c r="C43" s="102" t="s">
        <v>68</v>
      </c>
      <c r="D43" s="42" t="s">
        <v>80</v>
      </c>
      <c r="E43" s="51"/>
      <c r="F43" s="99" t="s">
        <v>69</v>
      </c>
      <c r="G43" s="45" t="s">
        <v>21</v>
      </c>
      <c r="H43" s="43"/>
      <c r="I43" s="44" t="s">
        <v>22</v>
      </c>
      <c r="J43" s="44" t="s">
        <v>23</v>
      </c>
    </row>
    <row r="44" spans="1:10" x14ac:dyDescent="0.2">
      <c r="A44" s="16">
        <v>43131</v>
      </c>
      <c r="B44" s="118">
        <v>1</v>
      </c>
      <c r="C44" s="243">
        <v>1</v>
      </c>
      <c r="D44" s="244">
        <v>7</v>
      </c>
      <c r="E44" s="117"/>
      <c r="F44" s="25">
        <f>C44</f>
        <v>1</v>
      </c>
      <c r="G44" s="26">
        <f>D44</f>
        <v>7</v>
      </c>
      <c r="H44" s="27"/>
      <c r="I44" s="28">
        <f t="shared" ref="I44:J55" si="0">F44/$F$56</f>
        <v>1.2658227848101266E-2</v>
      </c>
      <c r="J44" s="28">
        <f t="shared" si="0"/>
        <v>8.8607594936708861E-2</v>
      </c>
    </row>
    <row r="45" spans="1:10" x14ac:dyDescent="0.2">
      <c r="A45" s="17">
        <v>43159</v>
      </c>
      <c r="B45" s="119">
        <v>2</v>
      </c>
      <c r="C45" s="245">
        <v>3</v>
      </c>
      <c r="D45" s="246">
        <v>0</v>
      </c>
      <c r="E45" s="14"/>
      <c r="F45" s="29">
        <f t="shared" ref="F45:G55" si="1">C45+F44</f>
        <v>4</v>
      </c>
      <c r="G45" s="30">
        <f t="shared" si="1"/>
        <v>7</v>
      </c>
      <c r="H45" s="31"/>
      <c r="I45" s="32">
        <f t="shared" si="0"/>
        <v>5.0632911392405063E-2</v>
      </c>
      <c r="J45" s="32">
        <f t="shared" si="0"/>
        <v>8.8607594936708861E-2</v>
      </c>
    </row>
    <row r="46" spans="1:10" x14ac:dyDescent="0.2">
      <c r="A46" s="16">
        <v>43190</v>
      </c>
      <c r="B46" s="118">
        <v>3</v>
      </c>
      <c r="C46" s="243">
        <v>3</v>
      </c>
      <c r="D46" s="244">
        <v>13</v>
      </c>
      <c r="E46" s="117"/>
      <c r="F46" s="25">
        <f t="shared" si="1"/>
        <v>7</v>
      </c>
      <c r="G46" s="26">
        <f t="shared" si="1"/>
        <v>20</v>
      </c>
      <c r="H46" s="27"/>
      <c r="I46" s="28">
        <f t="shared" si="0"/>
        <v>8.8607594936708861E-2</v>
      </c>
      <c r="J46" s="28">
        <f t="shared" si="0"/>
        <v>0.25316455696202533</v>
      </c>
    </row>
    <row r="47" spans="1:10" x14ac:dyDescent="0.2">
      <c r="A47" s="17">
        <v>43220</v>
      </c>
      <c r="B47" s="119">
        <v>4</v>
      </c>
      <c r="C47" s="245">
        <v>4</v>
      </c>
      <c r="D47" s="246">
        <v>11</v>
      </c>
      <c r="E47" s="14"/>
      <c r="F47" s="29">
        <f t="shared" si="1"/>
        <v>11</v>
      </c>
      <c r="G47" s="30">
        <f t="shared" si="1"/>
        <v>31</v>
      </c>
      <c r="H47" s="31"/>
      <c r="I47" s="32">
        <f t="shared" si="0"/>
        <v>0.13924050632911392</v>
      </c>
      <c r="J47" s="32">
        <f t="shared" si="0"/>
        <v>0.39240506329113922</v>
      </c>
    </row>
    <row r="48" spans="1:10" x14ac:dyDescent="0.2">
      <c r="A48" s="16">
        <v>43251</v>
      </c>
      <c r="B48" s="118">
        <v>5</v>
      </c>
      <c r="C48" s="243">
        <v>8</v>
      </c>
      <c r="D48" s="244">
        <v>25</v>
      </c>
      <c r="E48" s="117"/>
      <c r="F48" s="25">
        <f t="shared" si="1"/>
        <v>19</v>
      </c>
      <c r="G48" s="26">
        <f t="shared" si="1"/>
        <v>56</v>
      </c>
      <c r="H48" s="27"/>
      <c r="I48" s="28">
        <f t="shared" si="0"/>
        <v>0.24050632911392406</v>
      </c>
      <c r="J48" s="28">
        <f t="shared" si="0"/>
        <v>0.70886075949367089</v>
      </c>
    </row>
    <row r="49" spans="1:10" x14ac:dyDescent="0.2">
      <c r="A49" s="17">
        <v>43281</v>
      </c>
      <c r="B49" s="119">
        <v>6</v>
      </c>
      <c r="C49" s="245">
        <v>6</v>
      </c>
      <c r="D49" s="246">
        <v>5</v>
      </c>
      <c r="E49" s="14"/>
      <c r="F49" s="29">
        <f t="shared" si="1"/>
        <v>25</v>
      </c>
      <c r="G49" s="30">
        <f t="shared" si="1"/>
        <v>61</v>
      </c>
      <c r="H49" s="31"/>
      <c r="I49" s="32">
        <f t="shared" si="0"/>
        <v>0.31645569620253167</v>
      </c>
      <c r="J49" s="32">
        <f t="shared" si="0"/>
        <v>0.77215189873417722</v>
      </c>
    </row>
    <row r="50" spans="1:10" x14ac:dyDescent="0.2">
      <c r="A50" s="16">
        <v>43312</v>
      </c>
      <c r="B50" s="118">
        <v>7</v>
      </c>
      <c r="C50" s="243">
        <v>7</v>
      </c>
      <c r="D50" s="244">
        <v>4</v>
      </c>
      <c r="E50" s="117"/>
      <c r="F50" s="25">
        <f t="shared" si="1"/>
        <v>32</v>
      </c>
      <c r="G50" s="26">
        <f t="shared" si="1"/>
        <v>65</v>
      </c>
      <c r="H50" s="27"/>
      <c r="I50" s="28">
        <f t="shared" si="0"/>
        <v>0.4050632911392405</v>
      </c>
      <c r="J50" s="28">
        <f t="shared" si="0"/>
        <v>0.82278481012658233</v>
      </c>
    </row>
    <row r="51" spans="1:10" x14ac:dyDescent="0.2">
      <c r="A51" s="17">
        <v>43343</v>
      </c>
      <c r="B51" s="119">
        <v>8</v>
      </c>
      <c r="C51" s="245">
        <v>14</v>
      </c>
      <c r="D51" s="246">
        <v>6</v>
      </c>
      <c r="E51" s="14"/>
      <c r="F51" s="29">
        <f t="shared" si="1"/>
        <v>46</v>
      </c>
      <c r="G51" s="30">
        <f t="shared" si="1"/>
        <v>71</v>
      </c>
      <c r="H51" s="31"/>
      <c r="I51" s="32">
        <f t="shared" si="0"/>
        <v>0.58227848101265822</v>
      </c>
      <c r="J51" s="32">
        <f t="shared" si="0"/>
        <v>0.89873417721518989</v>
      </c>
    </row>
    <row r="52" spans="1:10" x14ac:dyDescent="0.2">
      <c r="A52" s="16">
        <v>43373</v>
      </c>
      <c r="B52" s="118">
        <v>9</v>
      </c>
      <c r="C52" s="243">
        <v>9</v>
      </c>
      <c r="D52" s="244">
        <v>0</v>
      </c>
      <c r="E52" s="117"/>
      <c r="F52" s="25">
        <f t="shared" si="1"/>
        <v>55</v>
      </c>
      <c r="G52" s="26">
        <f t="shared" si="1"/>
        <v>71</v>
      </c>
      <c r="H52" s="27"/>
      <c r="I52" s="28">
        <f t="shared" si="0"/>
        <v>0.69620253164556967</v>
      </c>
      <c r="J52" s="28">
        <f t="shared" si="0"/>
        <v>0.89873417721518989</v>
      </c>
    </row>
    <row r="53" spans="1:10" x14ac:dyDescent="0.2">
      <c r="A53" s="17">
        <v>43404</v>
      </c>
      <c r="B53" s="119">
        <v>10</v>
      </c>
      <c r="C53" s="245">
        <v>9</v>
      </c>
      <c r="D53" s="246">
        <v>7</v>
      </c>
      <c r="E53" s="14"/>
      <c r="F53" s="29">
        <f t="shared" si="1"/>
        <v>64</v>
      </c>
      <c r="G53" s="30">
        <f t="shared" si="1"/>
        <v>78</v>
      </c>
      <c r="H53" s="31"/>
      <c r="I53" s="32">
        <f t="shared" si="0"/>
        <v>0.810126582278481</v>
      </c>
      <c r="J53" s="32">
        <f t="shared" si="0"/>
        <v>0.98734177215189878</v>
      </c>
    </row>
    <row r="54" spans="1:10" x14ac:dyDescent="0.2">
      <c r="A54" s="16">
        <v>43434</v>
      </c>
      <c r="B54" s="118">
        <v>11</v>
      </c>
      <c r="C54" s="243">
        <v>11</v>
      </c>
      <c r="D54" s="244">
        <v>5</v>
      </c>
      <c r="E54" s="117"/>
      <c r="F54" s="25">
        <f t="shared" si="1"/>
        <v>75</v>
      </c>
      <c r="G54" s="26">
        <f t="shared" si="1"/>
        <v>83</v>
      </c>
      <c r="H54" s="27"/>
      <c r="I54" s="28">
        <f t="shared" si="0"/>
        <v>0.94936708860759489</v>
      </c>
      <c r="J54" s="28">
        <f t="shared" si="0"/>
        <v>1.0506329113924051</v>
      </c>
    </row>
    <row r="55" spans="1:10" x14ac:dyDescent="0.2">
      <c r="A55" s="17">
        <v>43465</v>
      </c>
      <c r="B55" s="119">
        <v>12</v>
      </c>
      <c r="C55" s="245">
        <v>4</v>
      </c>
      <c r="D55" s="246"/>
      <c r="E55" s="14"/>
      <c r="F55" s="29">
        <f t="shared" si="1"/>
        <v>79</v>
      </c>
      <c r="G55" s="30">
        <f t="shared" si="1"/>
        <v>83</v>
      </c>
      <c r="H55" s="31"/>
      <c r="I55" s="32">
        <f t="shared" si="0"/>
        <v>1</v>
      </c>
      <c r="J55" s="32">
        <f t="shared" si="0"/>
        <v>1.0506329113924051</v>
      </c>
    </row>
    <row r="56" spans="1:10" x14ac:dyDescent="0.2">
      <c r="A56" s="46" t="s">
        <v>24</v>
      </c>
      <c r="B56" s="120">
        <v>13</v>
      </c>
      <c r="C56" s="44">
        <f>SUM(C44:C55)</f>
        <v>79</v>
      </c>
      <c r="D56" s="42">
        <f>SUM(D44:D55)</f>
        <v>83</v>
      </c>
      <c r="E56" s="51"/>
      <c r="F56" s="47">
        <f>F55</f>
        <v>79</v>
      </c>
      <c r="G56" s="48">
        <f>G55</f>
        <v>83</v>
      </c>
      <c r="H56" s="49"/>
      <c r="I56" s="50">
        <f>I55</f>
        <v>1</v>
      </c>
      <c r="J56" s="50">
        <f>J55</f>
        <v>1.0506329113924051</v>
      </c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66"/>
      <c r="B58" s="66"/>
      <c r="C58" s="67" t="s">
        <v>41</v>
      </c>
      <c r="D58" s="66" t="str">
        <f>C60</f>
        <v>Buena apliación de Programas de  inversión</v>
      </c>
      <c r="E58" s="66"/>
      <c r="F58" s="66"/>
      <c r="G58" s="66"/>
      <c r="H58" s="66"/>
      <c r="I58" s="66"/>
      <c r="J58" s="66"/>
    </row>
    <row r="59" spans="1:10" x14ac:dyDescent="0.2">
      <c r="I59" s="327" t="s">
        <v>224</v>
      </c>
      <c r="J59" s="328"/>
    </row>
    <row r="60" spans="1:10" x14ac:dyDescent="0.2">
      <c r="A60" s="2" t="s">
        <v>11</v>
      </c>
      <c r="C60" s="331" t="s">
        <v>275</v>
      </c>
      <c r="D60" s="332"/>
      <c r="E60" s="332"/>
      <c r="F60" s="332"/>
      <c r="G60" s="332"/>
      <c r="H60" s="65"/>
      <c r="I60" s="131" t="s">
        <v>85</v>
      </c>
      <c r="J60" s="134">
        <f>beneficiarios!N15</f>
        <v>0</v>
      </c>
    </row>
    <row r="61" spans="1:10" x14ac:dyDescent="0.2">
      <c r="A61" s="2" t="s">
        <v>12</v>
      </c>
      <c r="C61" s="331" t="s">
        <v>276</v>
      </c>
      <c r="D61" s="332"/>
      <c r="E61" s="332"/>
      <c r="F61" s="332"/>
      <c r="G61" s="333"/>
      <c r="H61" s="65"/>
      <c r="I61" s="131" t="s">
        <v>221</v>
      </c>
      <c r="J61" s="194">
        <f>beneficiarios!N16</f>
        <v>0</v>
      </c>
    </row>
    <row r="62" spans="1:10" x14ac:dyDescent="0.2">
      <c r="A62" s="128" t="s">
        <v>13</v>
      </c>
      <c r="C62" s="331" t="s">
        <v>277</v>
      </c>
      <c r="D62" s="332"/>
      <c r="E62" s="332"/>
      <c r="F62" s="332"/>
      <c r="G62" s="333"/>
      <c r="H62" s="65"/>
      <c r="I62" s="132" t="s">
        <v>222</v>
      </c>
      <c r="J62" s="194">
        <f>beneficiarios!N17</f>
        <v>0</v>
      </c>
    </row>
    <row r="63" spans="1:10" ht="25.5" x14ac:dyDescent="0.2">
      <c r="A63" s="135" t="s">
        <v>245</v>
      </c>
      <c r="B63" s="136"/>
      <c r="C63" s="334" t="s">
        <v>278</v>
      </c>
      <c r="D63" s="335"/>
      <c r="E63" s="335"/>
      <c r="F63" s="335"/>
      <c r="G63" s="336"/>
      <c r="H63" s="65"/>
      <c r="I63" s="132" t="s">
        <v>223</v>
      </c>
      <c r="J63" s="194">
        <f>beneficiarios!N18</f>
        <v>0</v>
      </c>
    </row>
    <row r="64" spans="1:10" x14ac:dyDescent="0.2">
      <c r="A64" s="1"/>
    </row>
    <row r="65" spans="1:10" x14ac:dyDescent="0.2">
      <c r="A65" s="2" t="s">
        <v>15</v>
      </c>
      <c r="C65" s="337">
        <v>43101</v>
      </c>
      <c r="D65" s="338"/>
      <c r="F65" s="127" t="s">
        <v>16</v>
      </c>
      <c r="G65" s="40"/>
      <c r="I65" s="337">
        <v>43465</v>
      </c>
      <c r="J65" s="338"/>
    </row>
    <row r="67" spans="1:10" ht="12.75" customHeight="1" x14ac:dyDescent="0.2">
      <c r="A67" s="339" t="s">
        <v>76</v>
      </c>
      <c r="B67" s="340"/>
      <c r="C67" s="368">
        <v>43404</v>
      </c>
      <c r="D67" s="369"/>
      <c r="E67" s="20"/>
      <c r="F67" s="324" t="s">
        <v>246</v>
      </c>
      <c r="G67" s="325"/>
      <c r="H67" s="326"/>
      <c r="I67" s="342" t="s">
        <v>130</v>
      </c>
      <c r="J67" s="343"/>
    </row>
    <row r="68" spans="1:10" ht="13.5" thickBot="1" x14ac:dyDescent="0.25">
      <c r="A68" s="33"/>
      <c r="B68" s="34"/>
      <c r="C68" s="18"/>
      <c r="D68" s="18"/>
      <c r="E68" s="18"/>
      <c r="F68" s="18"/>
      <c r="G68" s="20"/>
      <c r="H68" s="20"/>
    </row>
    <row r="69" spans="1:10" ht="25.5" customHeight="1" thickBot="1" x14ac:dyDescent="0.25">
      <c r="A69" s="307" t="s">
        <v>84</v>
      </c>
      <c r="B69" s="308"/>
      <c r="C69" s="309" t="s">
        <v>279</v>
      </c>
      <c r="D69" s="310"/>
      <c r="E69" s="307" t="s">
        <v>77</v>
      </c>
      <c r="F69" s="308"/>
      <c r="G69" s="309" t="s">
        <v>279</v>
      </c>
      <c r="H69" s="310"/>
      <c r="I69" s="124" t="s">
        <v>88</v>
      </c>
      <c r="J69" s="125" t="s">
        <v>125</v>
      </c>
    </row>
    <row r="71" spans="1:10" x14ac:dyDescent="0.2">
      <c r="A71" s="35" t="s">
        <v>74</v>
      </c>
      <c r="C71" s="344" t="s">
        <v>280</v>
      </c>
      <c r="D71" s="345"/>
      <c r="E71" s="345"/>
      <c r="F71" s="345"/>
      <c r="G71" s="345"/>
      <c r="H71" s="345"/>
      <c r="I71" s="345"/>
      <c r="J71" s="346"/>
    </row>
    <row r="72" spans="1:10" x14ac:dyDescent="0.2">
      <c r="A72" s="36"/>
      <c r="C72" s="347"/>
      <c r="D72" s="348"/>
      <c r="E72" s="348"/>
      <c r="F72" s="348"/>
      <c r="G72" s="348"/>
      <c r="H72" s="348"/>
      <c r="I72" s="348"/>
      <c r="J72" s="349"/>
    </row>
    <row r="73" spans="1:10" x14ac:dyDescent="0.2">
      <c r="A73" s="1"/>
      <c r="C73" s="347"/>
      <c r="D73" s="348"/>
      <c r="E73" s="348"/>
      <c r="F73" s="348"/>
      <c r="G73" s="348"/>
      <c r="H73" s="348"/>
      <c r="I73" s="348"/>
      <c r="J73" s="349"/>
    </row>
    <row r="74" spans="1:10" x14ac:dyDescent="0.2">
      <c r="A74" s="1"/>
      <c r="C74" s="350"/>
      <c r="D74" s="351"/>
      <c r="E74" s="351"/>
      <c r="F74" s="351"/>
      <c r="G74" s="351"/>
      <c r="H74" s="351"/>
      <c r="I74" s="351"/>
      <c r="J74" s="352"/>
    </row>
    <row r="75" spans="1:10" x14ac:dyDescent="0.2">
      <c r="A75" s="1"/>
      <c r="C75" s="37"/>
      <c r="D75" s="37"/>
      <c r="E75" s="37"/>
      <c r="F75" s="37"/>
      <c r="G75" s="37"/>
      <c r="H75" s="37"/>
      <c r="I75" s="37"/>
      <c r="J75" s="37"/>
    </row>
    <row r="76" spans="1:10" x14ac:dyDescent="0.2">
      <c r="A76" s="21" t="s">
        <v>38</v>
      </c>
      <c r="C76" s="238" t="s">
        <v>281</v>
      </c>
      <c r="D76" s="84"/>
      <c r="E76" s="84"/>
      <c r="F76" s="84"/>
      <c r="G76" s="84"/>
      <c r="H76" s="84"/>
      <c r="I76" s="84"/>
      <c r="J76" s="85"/>
    </row>
    <row r="77" spans="1:10" x14ac:dyDescent="0.2">
      <c r="A77" s="22" t="s">
        <v>39</v>
      </c>
      <c r="C77" s="239" t="s">
        <v>282</v>
      </c>
      <c r="D77" s="86"/>
      <c r="E77" s="86"/>
      <c r="F77" s="86"/>
      <c r="G77" s="86"/>
      <c r="H77" s="86"/>
      <c r="I77" s="86"/>
      <c r="J77" s="87"/>
    </row>
    <row r="78" spans="1:10" x14ac:dyDescent="0.2">
      <c r="C78" s="239" t="s">
        <v>283</v>
      </c>
      <c r="D78" s="86"/>
      <c r="E78" s="86"/>
      <c r="F78" s="86"/>
      <c r="G78" s="86"/>
      <c r="H78" s="86"/>
      <c r="I78" s="86"/>
      <c r="J78" s="87"/>
    </row>
    <row r="79" spans="1:10" x14ac:dyDescent="0.2">
      <c r="C79" s="52"/>
      <c r="D79" s="86"/>
      <c r="E79" s="86"/>
      <c r="F79" s="86"/>
      <c r="G79" s="86"/>
      <c r="H79" s="86"/>
      <c r="I79" s="86"/>
      <c r="J79" s="87"/>
    </row>
    <row r="80" spans="1:10" x14ac:dyDescent="0.2">
      <c r="C80" s="53"/>
      <c r="D80" s="88"/>
      <c r="E80" s="88"/>
      <c r="F80" s="88"/>
      <c r="G80" s="88"/>
      <c r="H80" s="88"/>
      <c r="I80" s="88"/>
      <c r="J80" s="89"/>
    </row>
    <row r="81" spans="1:10" x14ac:dyDescent="0.2">
      <c r="A81" s="1"/>
      <c r="C81" s="37"/>
      <c r="D81" s="37"/>
      <c r="E81" s="37"/>
      <c r="F81" s="37"/>
      <c r="G81" s="37"/>
      <c r="H81" s="37"/>
      <c r="I81" s="37"/>
      <c r="J81" s="37"/>
    </row>
    <row r="82" spans="1:10" x14ac:dyDescent="0.2">
      <c r="A82" s="21" t="s">
        <v>37</v>
      </c>
      <c r="C82" s="238" t="s">
        <v>263</v>
      </c>
      <c r="D82" s="90"/>
      <c r="E82" s="90"/>
      <c r="F82" s="90"/>
      <c r="G82" s="90"/>
      <c r="H82" s="90"/>
      <c r="I82" s="90"/>
      <c r="J82" s="91"/>
    </row>
    <row r="83" spans="1:10" x14ac:dyDescent="0.2">
      <c r="A83" s="22"/>
      <c r="C83" s="239" t="s">
        <v>264</v>
      </c>
      <c r="D83" s="92"/>
      <c r="E83" s="92"/>
      <c r="F83" s="92"/>
      <c r="G83" s="92"/>
      <c r="H83" s="92"/>
      <c r="I83" s="92"/>
      <c r="J83" s="93"/>
    </row>
    <row r="84" spans="1:10" x14ac:dyDescent="0.2">
      <c r="C84" s="239" t="s">
        <v>265</v>
      </c>
      <c r="D84" s="92"/>
      <c r="E84" s="92"/>
      <c r="F84" s="92"/>
      <c r="G84" s="92"/>
      <c r="H84" s="92"/>
      <c r="I84" s="92"/>
      <c r="J84" s="93"/>
    </row>
    <row r="85" spans="1:10" x14ac:dyDescent="0.2">
      <c r="C85" s="239" t="s">
        <v>274</v>
      </c>
      <c r="D85" s="92"/>
      <c r="E85" s="92"/>
      <c r="F85" s="92"/>
      <c r="G85" s="92"/>
      <c r="H85" s="92"/>
      <c r="I85" s="92"/>
      <c r="J85" s="93"/>
    </row>
    <row r="86" spans="1:10" x14ac:dyDescent="0.2">
      <c r="C86" s="240" t="s">
        <v>266</v>
      </c>
      <c r="D86" s="95"/>
      <c r="E86" s="95"/>
      <c r="F86" s="95"/>
      <c r="G86" s="95"/>
      <c r="H86" s="95"/>
      <c r="I86" s="95"/>
      <c r="J86" s="96"/>
    </row>
    <row r="87" spans="1:10" x14ac:dyDescent="0.2">
      <c r="A87" s="1"/>
      <c r="C87" s="37"/>
      <c r="D87" s="37"/>
      <c r="E87" s="37"/>
      <c r="F87" s="37"/>
      <c r="G87" s="37"/>
      <c r="H87" s="37"/>
      <c r="I87" s="37"/>
      <c r="J87" s="37"/>
    </row>
    <row r="88" spans="1:10" x14ac:dyDescent="0.2">
      <c r="A88" s="21" t="s">
        <v>18</v>
      </c>
      <c r="C88" s="241" t="s">
        <v>284</v>
      </c>
      <c r="D88" s="90"/>
      <c r="E88" s="90"/>
      <c r="F88" s="90"/>
      <c r="G88" s="90"/>
      <c r="H88" s="90"/>
      <c r="I88" s="90"/>
      <c r="J88" s="91"/>
    </row>
    <row r="89" spans="1:10" x14ac:dyDescent="0.2">
      <c r="A89" s="22"/>
      <c r="C89" s="242" t="s">
        <v>285</v>
      </c>
      <c r="D89" s="92"/>
      <c r="E89" s="92"/>
      <c r="F89" s="92"/>
      <c r="G89" s="92"/>
      <c r="H89" s="92"/>
      <c r="I89" s="92"/>
      <c r="J89" s="93"/>
    </row>
    <row r="90" spans="1:10" x14ac:dyDescent="0.2">
      <c r="C90" s="242" t="s">
        <v>286</v>
      </c>
      <c r="D90" s="92"/>
      <c r="E90" s="92"/>
      <c r="F90" s="92"/>
      <c r="G90" s="92"/>
      <c r="H90" s="92"/>
      <c r="I90" s="92"/>
      <c r="J90" s="93"/>
    </row>
    <row r="91" spans="1:10" x14ac:dyDescent="0.2">
      <c r="C91" s="247" t="s">
        <v>287</v>
      </c>
      <c r="D91" s="92"/>
      <c r="E91" s="92"/>
      <c r="F91" s="92"/>
      <c r="G91" s="92"/>
      <c r="H91" s="92"/>
      <c r="I91" s="92"/>
      <c r="J91" s="93"/>
    </row>
    <row r="92" spans="1:10" x14ac:dyDescent="0.2">
      <c r="C92" s="247" t="s">
        <v>288</v>
      </c>
      <c r="D92" s="92"/>
      <c r="E92" s="92"/>
      <c r="F92" s="92"/>
      <c r="G92" s="92"/>
      <c r="H92" s="92"/>
      <c r="I92" s="92"/>
      <c r="J92" s="93"/>
    </row>
    <row r="93" spans="1:10" x14ac:dyDescent="0.2">
      <c r="C93" s="247" t="s">
        <v>289</v>
      </c>
      <c r="D93" s="92"/>
      <c r="E93" s="92"/>
      <c r="F93" s="92"/>
      <c r="G93" s="92"/>
      <c r="H93" s="92"/>
      <c r="I93" s="92"/>
      <c r="J93" s="93"/>
    </row>
    <row r="94" spans="1:10" x14ac:dyDescent="0.2">
      <c r="C94" s="56"/>
      <c r="D94" s="92"/>
      <c r="E94" s="92"/>
      <c r="F94" s="92"/>
      <c r="G94" s="92"/>
      <c r="H94" s="92"/>
      <c r="I94" s="92"/>
      <c r="J94" s="93"/>
    </row>
    <row r="95" spans="1:10" x14ac:dyDescent="0.2">
      <c r="C95" s="57"/>
      <c r="D95" s="95"/>
      <c r="E95" s="95"/>
      <c r="F95" s="95"/>
      <c r="G95" s="95"/>
      <c r="H95" s="95"/>
      <c r="I95" s="95"/>
      <c r="J95" s="96"/>
    </row>
    <row r="97" spans="1:10" x14ac:dyDescent="0.2">
      <c r="A97" s="2" t="s">
        <v>19</v>
      </c>
      <c r="C97" s="362">
        <v>0</v>
      </c>
      <c r="D97" s="363"/>
      <c r="F97" s="364" t="s">
        <v>20</v>
      </c>
      <c r="G97" s="365"/>
      <c r="I97" s="362">
        <v>0</v>
      </c>
      <c r="J97" s="363"/>
    </row>
    <row r="98" spans="1:10" x14ac:dyDescent="0.2">
      <c r="A98" s="4"/>
      <c r="B98" s="1"/>
      <c r="C98" s="103"/>
      <c r="D98" s="103"/>
      <c r="E98" s="1"/>
      <c r="F98" s="38"/>
      <c r="G98" s="38"/>
      <c r="I98" s="8"/>
      <c r="J98" s="8"/>
    </row>
    <row r="99" spans="1:10" x14ac:dyDescent="0.2">
      <c r="A99" s="23"/>
      <c r="B99" s="97" t="s">
        <v>67</v>
      </c>
      <c r="C99" s="10"/>
      <c r="D99" s="10"/>
      <c r="E99" s="11"/>
      <c r="G99" s="18"/>
      <c r="H99" s="1"/>
      <c r="I99" s="1"/>
      <c r="J99" s="1"/>
    </row>
    <row r="100" spans="1:10" x14ac:dyDescent="0.2">
      <c r="A100" s="42" t="s">
        <v>4</v>
      </c>
      <c r="B100" s="43"/>
      <c r="C100" s="99" t="s">
        <v>68</v>
      </c>
      <c r="D100" s="42" t="s">
        <v>80</v>
      </c>
      <c r="E100" s="51"/>
      <c r="F100" s="99" t="s">
        <v>69</v>
      </c>
      <c r="G100" s="45" t="s">
        <v>21</v>
      </c>
      <c r="H100" s="43"/>
      <c r="I100" s="44" t="s">
        <v>22</v>
      </c>
      <c r="J100" s="44" t="s">
        <v>23</v>
      </c>
    </row>
    <row r="101" spans="1:10" x14ac:dyDescent="0.2">
      <c r="A101" s="16">
        <v>43131</v>
      </c>
      <c r="B101" s="118">
        <v>1</v>
      </c>
      <c r="C101" s="243">
        <v>0</v>
      </c>
      <c r="D101" s="112">
        <v>0</v>
      </c>
      <c r="E101" s="117"/>
      <c r="F101" s="25">
        <f>C101</f>
        <v>0</v>
      </c>
      <c r="G101" s="26">
        <f>D101</f>
        <v>0</v>
      </c>
      <c r="H101" s="27"/>
      <c r="I101" s="28">
        <f t="shared" ref="I101:J112" si="2">F101/$F$113</f>
        <v>0</v>
      </c>
      <c r="J101" s="28">
        <f t="shared" si="2"/>
        <v>0</v>
      </c>
    </row>
    <row r="102" spans="1:10" x14ac:dyDescent="0.2">
      <c r="A102" s="17">
        <v>43159</v>
      </c>
      <c r="B102" s="119">
        <v>2</v>
      </c>
      <c r="C102" s="245">
        <v>0</v>
      </c>
      <c r="D102" s="111">
        <v>0</v>
      </c>
      <c r="E102" s="14"/>
      <c r="F102" s="29">
        <f t="shared" ref="F102:G112" si="3">C102+F101</f>
        <v>0</v>
      </c>
      <c r="G102" s="30">
        <f t="shared" si="3"/>
        <v>0</v>
      </c>
      <c r="H102" s="31"/>
      <c r="I102" s="32">
        <f t="shared" si="2"/>
        <v>0</v>
      </c>
      <c r="J102" s="32">
        <f t="shared" si="2"/>
        <v>0</v>
      </c>
    </row>
    <row r="103" spans="1:10" x14ac:dyDescent="0.2">
      <c r="A103" s="16">
        <v>43190</v>
      </c>
      <c r="B103" s="118">
        <v>3</v>
      </c>
      <c r="C103" s="243">
        <v>0</v>
      </c>
      <c r="D103" s="112">
        <v>0</v>
      </c>
      <c r="E103" s="117"/>
      <c r="F103" s="25">
        <f t="shared" si="3"/>
        <v>0</v>
      </c>
      <c r="G103" s="26">
        <f t="shared" si="3"/>
        <v>0</v>
      </c>
      <c r="H103" s="27"/>
      <c r="I103" s="28">
        <f t="shared" si="2"/>
        <v>0</v>
      </c>
      <c r="J103" s="28">
        <f t="shared" si="2"/>
        <v>0</v>
      </c>
    </row>
    <row r="104" spans="1:10" x14ac:dyDescent="0.2">
      <c r="A104" s="17">
        <v>43220</v>
      </c>
      <c r="B104" s="119">
        <v>4</v>
      </c>
      <c r="C104" s="245">
        <v>1</v>
      </c>
      <c r="D104" s="111">
        <v>0</v>
      </c>
      <c r="E104" s="14"/>
      <c r="F104" s="29">
        <f t="shared" si="3"/>
        <v>1</v>
      </c>
      <c r="G104" s="30">
        <f t="shared" si="3"/>
        <v>0</v>
      </c>
      <c r="H104" s="31"/>
      <c r="I104" s="32">
        <f t="shared" si="2"/>
        <v>0.16666666666666666</v>
      </c>
      <c r="J104" s="32">
        <f t="shared" si="2"/>
        <v>0</v>
      </c>
    </row>
    <row r="105" spans="1:10" x14ac:dyDescent="0.2">
      <c r="A105" s="16">
        <v>43251</v>
      </c>
      <c r="B105" s="118">
        <v>5</v>
      </c>
      <c r="C105" s="243">
        <v>1</v>
      </c>
      <c r="D105" s="112">
        <v>1</v>
      </c>
      <c r="E105" s="117"/>
      <c r="F105" s="25">
        <f t="shared" si="3"/>
        <v>2</v>
      </c>
      <c r="G105" s="26">
        <f t="shared" si="3"/>
        <v>1</v>
      </c>
      <c r="H105" s="27"/>
      <c r="I105" s="28">
        <f t="shared" si="2"/>
        <v>0.33333333333333331</v>
      </c>
      <c r="J105" s="28">
        <f t="shared" si="2"/>
        <v>0.16666666666666666</v>
      </c>
    </row>
    <row r="106" spans="1:10" x14ac:dyDescent="0.2">
      <c r="A106" s="17">
        <v>43281</v>
      </c>
      <c r="B106" s="119">
        <v>6</v>
      </c>
      <c r="C106" s="245">
        <v>2</v>
      </c>
      <c r="D106" s="111">
        <v>1</v>
      </c>
      <c r="E106" s="14"/>
      <c r="F106" s="29">
        <f t="shared" si="3"/>
        <v>4</v>
      </c>
      <c r="G106" s="30">
        <f t="shared" si="3"/>
        <v>2</v>
      </c>
      <c r="H106" s="31"/>
      <c r="I106" s="32">
        <f t="shared" si="2"/>
        <v>0.66666666666666663</v>
      </c>
      <c r="J106" s="32">
        <f t="shared" si="2"/>
        <v>0.33333333333333331</v>
      </c>
    </row>
    <row r="107" spans="1:10" x14ac:dyDescent="0.2">
      <c r="A107" s="16">
        <v>43312</v>
      </c>
      <c r="B107" s="118">
        <v>7</v>
      </c>
      <c r="C107" s="243">
        <v>0</v>
      </c>
      <c r="D107" s="112">
        <v>1</v>
      </c>
      <c r="E107" s="117"/>
      <c r="F107" s="25">
        <f t="shared" si="3"/>
        <v>4</v>
      </c>
      <c r="G107" s="26">
        <f t="shared" si="3"/>
        <v>3</v>
      </c>
      <c r="H107" s="27"/>
      <c r="I107" s="28">
        <f t="shared" si="2"/>
        <v>0.66666666666666663</v>
      </c>
      <c r="J107" s="28">
        <f t="shared" si="2"/>
        <v>0.5</v>
      </c>
    </row>
    <row r="108" spans="1:10" x14ac:dyDescent="0.2">
      <c r="A108" s="17">
        <v>43343</v>
      </c>
      <c r="B108" s="119">
        <v>8</v>
      </c>
      <c r="C108" s="245">
        <v>2</v>
      </c>
      <c r="D108" s="111">
        <v>1</v>
      </c>
      <c r="E108" s="14"/>
      <c r="F108" s="29">
        <f t="shared" si="3"/>
        <v>6</v>
      </c>
      <c r="G108" s="30">
        <f t="shared" si="3"/>
        <v>4</v>
      </c>
      <c r="H108" s="31"/>
      <c r="I108" s="32">
        <f t="shared" si="2"/>
        <v>1</v>
      </c>
      <c r="J108" s="32">
        <f t="shared" si="2"/>
        <v>0.66666666666666663</v>
      </c>
    </row>
    <row r="109" spans="1:10" x14ac:dyDescent="0.2">
      <c r="A109" s="16">
        <v>43373</v>
      </c>
      <c r="B109" s="118">
        <v>9</v>
      </c>
      <c r="C109" s="243">
        <v>0</v>
      </c>
      <c r="D109" s="112">
        <v>0</v>
      </c>
      <c r="E109" s="117"/>
      <c r="F109" s="25">
        <f t="shared" si="3"/>
        <v>6</v>
      </c>
      <c r="G109" s="26">
        <f t="shared" si="3"/>
        <v>4</v>
      </c>
      <c r="H109" s="27"/>
      <c r="I109" s="28">
        <f t="shared" si="2"/>
        <v>1</v>
      </c>
      <c r="J109" s="28">
        <f t="shared" si="2"/>
        <v>0.66666666666666663</v>
      </c>
    </row>
    <row r="110" spans="1:10" x14ac:dyDescent="0.2">
      <c r="A110" s="17">
        <v>43404</v>
      </c>
      <c r="B110" s="119">
        <v>10</v>
      </c>
      <c r="C110" s="245">
        <v>0</v>
      </c>
      <c r="D110" s="111">
        <v>0</v>
      </c>
      <c r="E110" s="14"/>
      <c r="F110" s="29">
        <f t="shared" si="3"/>
        <v>6</v>
      </c>
      <c r="G110" s="30">
        <f t="shared" si="3"/>
        <v>4</v>
      </c>
      <c r="H110" s="31"/>
      <c r="I110" s="32">
        <f t="shared" si="2"/>
        <v>1</v>
      </c>
      <c r="J110" s="32">
        <f t="shared" si="2"/>
        <v>0.66666666666666663</v>
      </c>
    </row>
    <row r="111" spans="1:10" x14ac:dyDescent="0.2">
      <c r="A111" s="16">
        <v>43434</v>
      </c>
      <c r="B111" s="118">
        <v>11</v>
      </c>
      <c r="C111" s="243">
        <v>0</v>
      </c>
      <c r="D111" s="112">
        <v>0</v>
      </c>
      <c r="E111" s="117"/>
      <c r="F111" s="25">
        <f t="shared" si="3"/>
        <v>6</v>
      </c>
      <c r="G111" s="26">
        <f t="shared" si="3"/>
        <v>4</v>
      </c>
      <c r="H111" s="27"/>
      <c r="I111" s="28">
        <f t="shared" si="2"/>
        <v>1</v>
      </c>
      <c r="J111" s="28">
        <f t="shared" si="2"/>
        <v>0.66666666666666663</v>
      </c>
    </row>
    <row r="112" spans="1:10" x14ac:dyDescent="0.2">
      <c r="A112" s="17">
        <v>43465</v>
      </c>
      <c r="B112" s="119">
        <v>12</v>
      </c>
      <c r="C112" s="245">
        <v>0</v>
      </c>
      <c r="D112" s="111"/>
      <c r="E112" s="14"/>
      <c r="F112" s="29">
        <f t="shared" si="3"/>
        <v>6</v>
      </c>
      <c r="G112" s="30">
        <f t="shared" si="3"/>
        <v>4</v>
      </c>
      <c r="H112" s="31"/>
      <c r="I112" s="32">
        <f t="shared" si="2"/>
        <v>1</v>
      </c>
      <c r="J112" s="32">
        <f t="shared" si="2"/>
        <v>0.66666666666666663</v>
      </c>
    </row>
    <row r="113" spans="1:10" x14ac:dyDescent="0.2">
      <c r="A113" s="46" t="s">
        <v>24</v>
      </c>
      <c r="B113" s="120">
        <v>13</v>
      </c>
      <c r="C113" s="44">
        <f>SUM(C101:C112)</f>
        <v>6</v>
      </c>
      <c r="D113" s="42">
        <f>SUM(D101:D112)</f>
        <v>4</v>
      </c>
      <c r="E113" s="51"/>
      <c r="F113" s="47">
        <f>F112</f>
        <v>6</v>
      </c>
      <c r="G113" s="48">
        <f>G112</f>
        <v>4</v>
      </c>
      <c r="H113" s="49"/>
      <c r="I113" s="50">
        <f>I112</f>
        <v>1</v>
      </c>
      <c r="J113" s="50">
        <f>J112</f>
        <v>0.66666666666666663</v>
      </c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66"/>
      <c r="B115" s="66"/>
      <c r="C115" s="67" t="s">
        <v>42</v>
      </c>
      <c r="D115" s="66" t="str">
        <f>C117</f>
        <v>Mejor Gestion para obtener recursos</v>
      </c>
      <c r="E115" s="66"/>
      <c r="F115" s="66"/>
      <c r="G115" s="66"/>
      <c r="H115" s="66"/>
      <c r="I115" s="66"/>
      <c r="J115" s="66"/>
    </row>
    <row r="116" spans="1:10" x14ac:dyDescent="0.2">
      <c r="I116" s="327" t="s">
        <v>224</v>
      </c>
      <c r="J116" s="328"/>
    </row>
    <row r="117" spans="1:10" x14ac:dyDescent="0.2">
      <c r="A117" s="2" t="s">
        <v>11</v>
      </c>
      <c r="C117" s="331" t="s">
        <v>290</v>
      </c>
      <c r="D117" s="332"/>
      <c r="E117" s="332"/>
      <c r="F117" s="332"/>
      <c r="G117" s="332"/>
      <c r="H117" s="65"/>
      <c r="I117" s="131" t="s">
        <v>85</v>
      </c>
      <c r="J117" s="134">
        <f>beneficiarios!N22</f>
        <v>0</v>
      </c>
    </row>
    <row r="118" spans="1:10" x14ac:dyDescent="0.2">
      <c r="A118" s="2" t="s">
        <v>12</v>
      </c>
      <c r="C118" s="331" t="s">
        <v>291</v>
      </c>
      <c r="D118" s="332"/>
      <c r="E118" s="332"/>
      <c r="F118" s="332"/>
      <c r="G118" s="333"/>
      <c r="H118" s="65"/>
      <c r="I118" s="131" t="s">
        <v>221</v>
      </c>
      <c r="J118" s="194">
        <f>beneficiarios!N23</f>
        <v>0</v>
      </c>
    </row>
    <row r="119" spans="1:10" x14ac:dyDescent="0.2">
      <c r="A119" s="128" t="s">
        <v>13</v>
      </c>
      <c r="C119" s="331" t="s">
        <v>292</v>
      </c>
      <c r="D119" s="332"/>
      <c r="E119" s="332"/>
      <c r="F119" s="332"/>
      <c r="G119" s="333"/>
      <c r="H119" s="65"/>
      <c r="I119" s="132" t="s">
        <v>222</v>
      </c>
      <c r="J119" s="194">
        <f>beneficiarios!N24</f>
        <v>0</v>
      </c>
    </row>
    <row r="120" spans="1:10" ht="25.5" x14ac:dyDescent="0.2">
      <c r="A120" s="135" t="s">
        <v>245</v>
      </c>
      <c r="C120" s="334" t="s">
        <v>293</v>
      </c>
      <c r="D120" s="335"/>
      <c r="E120" s="335"/>
      <c r="F120" s="335"/>
      <c r="G120" s="336"/>
      <c r="H120" s="65"/>
      <c r="I120" s="132" t="s">
        <v>223</v>
      </c>
      <c r="J120" s="194">
        <f>beneficiarios!N25</f>
        <v>0</v>
      </c>
    </row>
    <row r="121" spans="1:10" x14ac:dyDescent="0.2">
      <c r="A121" s="1"/>
    </row>
    <row r="122" spans="1:10" x14ac:dyDescent="0.2">
      <c r="A122" s="2" t="s">
        <v>15</v>
      </c>
      <c r="C122" s="337">
        <v>43101</v>
      </c>
      <c r="D122" s="338"/>
      <c r="F122" s="127" t="s">
        <v>16</v>
      </c>
      <c r="G122" s="40"/>
      <c r="I122" s="337">
        <v>43465</v>
      </c>
      <c r="J122" s="338"/>
    </row>
    <row r="124" spans="1:10" ht="12.75" customHeight="1" x14ac:dyDescent="0.2">
      <c r="A124" s="339" t="s">
        <v>17</v>
      </c>
      <c r="B124" s="340"/>
      <c r="C124" s="337">
        <v>43404</v>
      </c>
      <c r="D124" s="341"/>
      <c r="E124" s="20"/>
      <c r="F124" s="324" t="s">
        <v>247</v>
      </c>
      <c r="G124" s="325"/>
      <c r="H124" s="326"/>
      <c r="I124" s="342" t="s">
        <v>130</v>
      </c>
      <c r="J124" s="343"/>
    </row>
    <row r="125" spans="1:10" ht="13.5" thickBot="1" x14ac:dyDescent="0.25">
      <c r="A125" s="33"/>
      <c r="C125" s="8"/>
      <c r="D125" s="8"/>
      <c r="E125" s="8"/>
      <c r="F125" s="8"/>
    </row>
    <row r="126" spans="1:10" ht="25.5" customHeight="1" thickBot="1" x14ac:dyDescent="0.25">
      <c r="A126" s="307" t="s">
        <v>84</v>
      </c>
      <c r="B126" s="308"/>
      <c r="C126" s="309" t="s">
        <v>295</v>
      </c>
      <c r="D126" s="310"/>
      <c r="E126" s="307" t="s">
        <v>77</v>
      </c>
      <c r="F126" s="308"/>
      <c r="G126" s="309" t="s">
        <v>294</v>
      </c>
      <c r="H126" s="310"/>
      <c r="I126" s="124" t="s">
        <v>88</v>
      </c>
      <c r="J126" s="125" t="s">
        <v>125</v>
      </c>
    </row>
    <row r="128" spans="1:10" x14ac:dyDescent="0.2">
      <c r="A128" s="35" t="s">
        <v>74</v>
      </c>
      <c r="C128" s="344" t="s">
        <v>296</v>
      </c>
      <c r="D128" s="345"/>
      <c r="E128" s="345"/>
      <c r="F128" s="345"/>
      <c r="G128" s="345"/>
      <c r="H128" s="345"/>
      <c r="I128" s="345"/>
      <c r="J128" s="346"/>
    </row>
    <row r="129" spans="1:10" x14ac:dyDescent="0.2">
      <c r="A129" s="36"/>
      <c r="C129" s="347"/>
      <c r="D129" s="348"/>
      <c r="E129" s="348"/>
      <c r="F129" s="348"/>
      <c r="G129" s="348"/>
      <c r="H129" s="348"/>
      <c r="I129" s="348"/>
      <c r="J129" s="349"/>
    </row>
    <row r="130" spans="1:10" x14ac:dyDescent="0.2">
      <c r="A130" s="4"/>
      <c r="C130" s="347"/>
      <c r="D130" s="348"/>
      <c r="E130" s="348"/>
      <c r="F130" s="348"/>
      <c r="G130" s="348"/>
      <c r="H130" s="348"/>
      <c r="I130" s="348"/>
      <c r="J130" s="349"/>
    </row>
    <row r="131" spans="1:10" x14ac:dyDescent="0.2">
      <c r="A131" s="4"/>
      <c r="C131" s="350"/>
      <c r="D131" s="351"/>
      <c r="E131" s="351"/>
      <c r="F131" s="351"/>
      <c r="G131" s="351"/>
      <c r="H131" s="351"/>
      <c r="I131" s="351"/>
      <c r="J131" s="352"/>
    </row>
    <row r="132" spans="1:10" x14ac:dyDescent="0.2">
      <c r="A132" s="4"/>
      <c r="C132" s="37"/>
      <c r="D132" s="37"/>
      <c r="E132" s="37"/>
      <c r="F132" s="37"/>
      <c r="G132" s="37"/>
      <c r="H132" s="37"/>
      <c r="I132" s="37"/>
      <c r="J132" s="37"/>
    </row>
    <row r="133" spans="1:10" x14ac:dyDescent="0.2">
      <c r="A133" s="21" t="s">
        <v>38</v>
      </c>
      <c r="C133" s="238" t="s">
        <v>297</v>
      </c>
      <c r="D133" s="84"/>
      <c r="E133" s="84"/>
      <c r="F133" s="84"/>
      <c r="G133" s="84"/>
      <c r="H133" s="84"/>
      <c r="I133" s="84"/>
      <c r="J133" s="85"/>
    </row>
    <row r="134" spans="1:10" x14ac:dyDescent="0.2">
      <c r="A134" s="22" t="s">
        <v>39</v>
      </c>
      <c r="C134" s="239" t="s">
        <v>298</v>
      </c>
      <c r="D134" s="86"/>
      <c r="E134" s="86"/>
      <c r="F134" s="86"/>
      <c r="G134" s="86"/>
      <c r="H134" s="86"/>
      <c r="I134" s="86"/>
      <c r="J134" s="87"/>
    </row>
    <row r="135" spans="1:10" x14ac:dyDescent="0.2">
      <c r="C135" s="126"/>
      <c r="D135" s="86"/>
      <c r="E135" s="86"/>
      <c r="F135" s="86"/>
      <c r="G135" s="86"/>
      <c r="H135" s="86"/>
      <c r="I135" s="86"/>
      <c r="J135" s="87"/>
    </row>
    <row r="136" spans="1:10" x14ac:dyDescent="0.2">
      <c r="C136" s="52"/>
      <c r="D136" s="86"/>
      <c r="E136" s="86"/>
      <c r="F136" s="86"/>
      <c r="G136" s="86"/>
      <c r="H136" s="86"/>
      <c r="I136" s="86"/>
      <c r="J136" s="87"/>
    </row>
    <row r="137" spans="1:10" x14ac:dyDescent="0.2">
      <c r="C137" s="53"/>
      <c r="D137" s="88"/>
      <c r="E137" s="88"/>
      <c r="F137" s="88"/>
      <c r="G137" s="88"/>
      <c r="H137" s="88"/>
      <c r="I137" s="88"/>
      <c r="J137" s="89"/>
    </row>
    <row r="138" spans="1:10" x14ac:dyDescent="0.2">
      <c r="A138" s="4"/>
      <c r="C138" s="37"/>
      <c r="D138" s="37"/>
      <c r="E138" s="37"/>
      <c r="F138" s="37"/>
      <c r="G138" s="37"/>
      <c r="H138" s="37"/>
      <c r="I138" s="37"/>
      <c r="J138" s="37"/>
    </row>
    <row r="139" spans="1:10" x14ac:dyDescent="0.2">
      <c r="A139" s="21" t="s">
        <v>37</v>
      </c>
      <c r="C139" s="238" t="s">
        <v>263</v>
      </c>
      <c r="D139" s="90"/>
      <c r="E139" s="90"/>
      <c r="F139" s="90"/>
      <c r="G139" s="90"/>
      <c r="H139" s="90"/>
      <c r="I139" s="90"/>
      <c r="J139" s="91"/>
    </row>
    <row r="140" spans="1:10" x14ac:dyDescent="0.2">
      <c r="A140" s="22"/>
      <c r="C140" s="239" t="s">
        <v>264</v>
      </c>
      <c r="D140" s="92"/>
      <c r="E140" s="92"/>
      <c r="F140" s="92"/>
      <c r="G140" s="92"/>
      <c r="H140" s="92"/>
      <c r="I140" s="92"/>
      <c r="J140" s="93"/>
    </row>
    <row r="141" spans="1:10" x14ac:dyDescent="0.2">
      <c r="C141" s="239" t="s">
        <v>265</v>
      </c>
      <c r="D141" s="92"/>
      <c r="E141" s="92"/>
      <c r="F141" s="92"/>
      <c r="G141" s="92"/>
      <c r="H141" s="92"/>
      <c r="I141" s="92"/>
      <c r="J141" s="93"/>
    </row>
    <row r="142" spans="1:10" x14ac:dyDescent="0.2">
      <c r="C142" s="239" t="s">
        <v>274</v>
      </c>
      <c r="D142" s="92"/>
      <c r="E142" s="92"/>
      <c r="F142" s="92"/>
      <c r="G142" s="92"/>
      <c r="H142" s="92"/>
      <c r="I142" s="92"/>
      <c r="J142" s="93"/>
    </row>
    <row r="143" spans="1:10" x14ac:dyDescent="0.2">
      <c r="C143" s="240" t="s">
        <v>266</v>
      </c>
      <c r="D143" s="95"/>
      <c r="E143" s="95"/>
      <c r="F143" s="95"/>
      <c r="G143" s="95"/>
      <c r="H143" s="95"/>
      <c r="I143" s="95"/>
      <c r="J143" s="96"/>
    </row>
    <row r="144" spans="1:10" x14ac:dyDescent="0.2">
      <c r="A144" s="4"/>
      <c r="C144" s="37"/>
      <c r="D144" s="37"/>
      <c r="E144" s="37"/>
      <c r="F144" s="37"/>
      <c r="G144" s="37"/>
      <c r="H144" s="37"/>
      <c r="I144" s="37"/>
      <c r="J144" s="37"/>
    </row>
    <row r="145" spans="1:13" x14ac:dyDescent="0.2">
      <c r="A145" s="21" t="s">
        <v>18</v>
      </c>
      <c r="C145" s="241" t="s">
        <v>299</v>
      </c>
      <c r="D145" s="90"/>
      <c r="E145" s="90"/>
      <c r="F145" s="90"/>
      <c r="G145" s="90"/>
      <c r="H145" s="90"/>
      <c r="I145" s="90"/>
      <c r="J145" s="91"/>
    </row>
    <row r="146" spans="1:13" x14ac:dyDescent="0.2">
      <c r="A146" s="22"/>
      <c r="C146" s="242" t="s">
        <v>300</v>
      </c>
      <c r="D146" s="92"/>
      <c r="E146" s="92"/>
      <c r="F146" s="92"/>
      <c r="G146" s="92"/>
      <c r="H146" s="92"/>
      <c r="I146" s="92"/>
      <c r="J146" s="93"/>
    </row>
    <row r="147" spans="1:13" x14ac:dyDescent="0.2">
      <c r="C147" s="242" t="s">
        <v>301</v>
      </c>
      <c r="D147" s="92"/>
      <c r="E147" s="92"/>
      <c r="F147" s="92"/>
      <c r="G147" s="92"/>
      <c r="H147" s="92"/>
      <c r="I147" s="92"/>
      <c r="J147" s="93"/>
    </row>
    <row r="148" spans="1:13" x14ac:dyDescent="0.2">
      <c r="C148" s="247" t="s">
        <v>302</v>
      </c>
      <c r="D148" s="92"/>
      <c r="E148" s="92"/>
      <c r="F148" s="92"/>
      <c r="G148" s="92"/>
      <c r="H148" s="92"/>
      <c r="I148" s="92"/>
      <c r="J148" s="93"/>
    </row>
    <row r="149" spans="1:13" x14ac:dyDescent="0.2">
      <c r="C149" s="247" t="s">
        <v>303</v>
      </c>
      <c r="D149" s="92"/>
      <c r="E149" s="92"/>
      <c r="F149" s="92"/>
      <c r="G149" s="92"/>
      <c r="H149" s="92"/>
      <c r="I149" s="92"/>
      <c r="J149" s="93"/>
    </row>
    <row r="150" spans="1:13" x14ac:dyDescent="0.2">
      <c r="C150" s="247" t="s">
        <v>304</v>
      </c>
      <c r="D150" s="92"/>
      <c r="E150" s="92"/>
      <c r="F150" s="92"/>
      <c r="G150" s="92"/>
      <c r="H150" s="92"/>
      <c r="I150" s="92"/>
      <c r="J150" s="93"/>
    </row>
    <row r="151" spans="1:13" x14ac:dyDescent="0.2">
      <c r="C151" s="247" t="s">
        <v>305</v>
      </c>
      <c r="D151" s="92"/>
      <c r="E151" s="92"/>
      <c r="F151" s="92"/>
      <c r="G151" s="92"/>
      <c r="H151" s="92"/>
      <c r="I151" s="92"/>
      <c r="J151" s="93"/>
    </row>
    <row r="152" spans="1:13" x14ac:dyDescent="0.2">
      <c r="C152" s="247" t="s">
        <v>306</v>
      </c>
      <c r="D152" s="95"/>
      <c r="E152" s="95"/>
      <c r="F152" s="95"/>
      <c r="G152" s="95"/>
      <c r="H152" s="95"/>
      <c r="I152" s="95"/>
      <c r="J152" s="96"/>
    </row>
    <row r="154" spans="1:13" x14ac:dyDescent="0.2">
      <c r="A154" s="2" t="s">
        <v>19</v>
      </c>
      <c r="C154" s="353">
        <v>0</v>
      </c>
      <c r="D154" s="354"/>
      <c r="F154" s="39" t="s">
        <v>20</v>
      </c>
      <c r="G154" s="40"/>
      <c r="I154" s="353">
        <v>0</v>
      </c>
      <c r="J154" s="354"/>
    </row>
    <row r="155" spans="1:13" x14ac:dyDescent="0.2">
      <c r="A155" s="4"/>
      <c r="B155" s="1"/>
      <c r="C155" s="103"/>
      <c r="D155" s="103"/>
      <c r="E155" s="1"/>
      <c r="F155" s="4"/>
      <c r="G155" s="4"/>
      <c r="I155" s="8"/>
      <c r="J155" s="8"/>
    </row>
    <row r="156" spans="1:13" x14ac:dyDescent="0.2">
      <c r="A156" s="23"/>
      <c r="B156" s="97" t="s">
        <v>67</v>
      </c>
      <c r="C156" s="10"/>
      <c r="D156" s="10"/>
      <c r="E156" s="11"/>
      <c r="G156" s="18"/>
      <c r="H156" s="1"/>
      <c r="I156" s="1"/>
      <c r="J156" s="1"/>
    </row>
    <row r="157" spans="1:13" x14ac:dyDescent="0.2">
      <c r="A157" s="42" t="s">
        <v>4</v>
      </c>
      <c r="B157" s="43"/>
      <c r="C157" s="99" t="s">
        <v>68</v>
      </c>
      <c r="D157" s="42" t="s">
        <v>80</v>
      </c>
      <c r="E157" s="51"/>
      <c r="F157" s="99" t="s">
        <v>69</v>
      </c>
      <c r="G157" s="45" t="s">
        <v>21</v>
      </c>
      <c r="H157" s="43"/>
      <c r="I157" s="44" t="s">
        <v>22</v>
      </c>
      <c r="J157" s="44" t="s">
        <v>23</v>
      </c>
    </row>
    <row r="158" spans="1:13" x14ac:dyDescent="0.2">
      <c r="A158" s="16">
        <v>43131</v>
      </c>
      <c r="B158" s="118">
        <v>1</v>
      </c>
      <c r="C158" s="243">
        <v>1</v>
      </c>
      <c r="D158" s="112">
        <v>1</v>
      </c>
      <c r="E158" s="117"/>
      <c r="F158" s="25">
        <f>C158</f>
        <v>1</v>
      </c>
      <c r="G158" s="26">
        <f>D158</f>
        <v>1</v>
      </c>
      <c r="H158" s="27"/>
      <c r="I158" s="28">
        <f t="shared" ref="I158:J169" si="4">F158/$F$170</f>
        <v>6.6666666666666666E-2</v>
      </c>
      <c r="J158" s="28">
        <f t="shared" si="4"/>
        <v>6.6666666666666666E-2</v>
      </c>
    </row>
    <row r="159" spans="1:13" s="3" customFormat="1" x14ac:dyDescent="0.2">
      <c r="A159" s="17">
        <v>43159</v>
      </c>
      <c r="B159" s="119">
        <v>2</v>
      </c>
      <c r="C159" s="245">
        <v>1</v>
      </c>
      <c r="D159" s="111">
        <v>1</v>
      </c>
      <c r="E159" s="14"/>
      <c r="F159" s="29">
        <f t="shared" ref="F159:G169" si="5">C159+F158</f>
        <v>2</v>
      </c>
      <c r="G159" s="30">
        <f t="shared" si="5"/>
        <v>2</v>
      </c>
      <c r="H159" s="31"/>
      <c r="I159" s="32">
        <f t="shared" si="4"/>
        <v>0.13333333333333333</v>
      </c>
      <c r="J159" s="32">
        <f t="shared" si="4"/>
        <v>0.13333333333333333</v>
      </c>
      <c r="K159" s="1"/>
      <c r="L159" s="1"/>
      <c r="M159" s="1"/>
    </row>
    <row r="160" spans="1:13" s="3" customFormat="1" x14ac:dyDescent="0.2">
      <c r="A160" s="16">
        <v>43190</v>
      </c>
      <c r="B160" s="118">
        <v>3</v>
      </c>
      <c r="C160" s="243">
        <v>1</v>
      </c>
      <c r="D160" s="112">
        <v>1</v>
      </c>
      <c r="E160" s="117"/>
      <c r="F160" s="25">
        <f t="shared" si="5"/>
        <v>3</v>
      </c>
      <c r="G160" s="26">
        <f t="shared" si="5"/>
        <v>3</v>
      </c>
      <c r="H160" s="27"/>
      <c r="I160" s="28">
        <f t="shared" si="4"/>
        <v>0.2</v>
      </c>
      <c r="J160" s="28">
        <f t="shared" si="4"/>
        <v>0.2</v>
      </c>
      <c r="K160" s="1"/>
      <c r="L160" s="1"/>
      <c r="M160" s="1"/>
    </row>
    <row r="161" spans="1:13" s="3" customFormat="1" x14ac:dyDescent="0.2">
      <c r="A161" s="17">
        <v>43220</v>
      </c>
      <c r="B161" s="119">
        <v>4</v>
      </c>
      <c r="C161" s="245">
        <v>3</v>
      </c>
      <c r="D161" s="111">
        <v>2</v>
      </c>
      <c r="E161" s="14"/>
      <c r="F161" s="29">
        <f t="shared" si="5"/>
        <v>6</v>
      </c>
      <c r="G161" s="30">
        <f t="shared" si="5"/>
        <v>5</v>
      </c>
      <c r="H161" s="31"/>
      <c r="I161" s="32">
        <f t="shared" si="4"/>
        <v>0.4</v>
      </c>
      <c r="J161" s="32">
        <f t="shared" si="4"/>
        <v>0.33333333333333331</v>
      </c>
      <c r="K161" s="1"/>
      <c r="L161" s="1"/>
      <c r="M161" s="1"/>
    </row>
    <row r="162" spans="1:13" s="3" customFormat="1" x14ac:dyDescent="0.2">
      <c r="A162" s="16">
        <v>43251</v>
      </c>
      <c r="B162" s="118">
        <v>5</v>
      </c>
      <c r="C162" s="243">
        <v>2</v>
      </c>
      <c r="D162" s="112">
        <v>2</v>
      </c>
      <c r="E162" s="117"/>
      <c r="F162" s="25">
        <f t="shared" si="5"/>
        <v>8</v>
      </c>
      <c r="G162" s="26">
        <f t="shared" si="5"/>
        <v>7</v>
      </c>
      <c r="H162" s="27"/>
      <c r="I162" s="28">
        <f t="shared" si="4"/>
        <v>0.53333333333333333</v>
      </c>
      <c r="J162" s="28">
        <f t="shared" si="4"/>
        <v>0.46666666666666667</v>
      </c>
      <c r="K162" s="1"/>
      <c r="L162" s="1"/>
      <c r="M162" s="1"/>
    </row>
    <row r="163" spans="1:13" s="3" customFormat="1" x14ac:dyDescent="0.2">
      <c r="A163" s="17">
        <v>43281</v>
      </c>
      <c r="B163" s="119">
        <v>6</v>
      </c>
      <c r="C163" s="245">
        <v>1</v>
      </c>
      <c r="D163" s="111">
        <v>1</v>
      </c>
      <c r="E163" s="14"/>
      <c r="F163" s="29">
        <f t="shared" si="5"/>
        <v>9</v>
      </c>
      <c r="G163" s="30">
        <f t="shared" si="5"/>
        <v>8</v>
      </c>
      <c r="H163" s="31"/>
      <c r="I163" s="32">
        <f t="shared" si="4"/>
        <v>0.6</v>
      </c>
      <c r="J163" s="32">
        <f t="shared" si="4"/>
        <v>0.53333333333333333</v>
      </c>
      <c r="K163" s="1"/>
      <c r="L163" s="1"/>
      <c r="M163" s="1"/>
    </row>
    <row r="164" spans="1:13" s="3" customFormat="1" x14ac:dyDescent="0.2">
      <c r="A164" s="16">
        <v>43312</v>
      </c>
      <c r="B164" s="118">
        <v>7</v>
      </c>
      <c r="C164" s="243">
        <v>2</v>
      </c>
      <c r="D164" s="112">
        <v>1</v>
      </c>
      <c r="E164" s="117"/>
      <c r="F164" s="25">
        <f t="shared" si="5"/>
        <v>11</v>
      </c>
      <c r="G164" s="26">
        <f t="shared" si="5"/>
        <v>9</v>
      </c>
      <c r="H164" s="27"/>
      <c r="I164" s="28">
        <f t="shared" si="4"/>
        <v>0.73333333333333328</v>
      </c>
      <c r="J164" s="28">
        <f t="shared" si="4"/>
        <v>0.6</v>
      </c>
      <c r="K164" s="1"/>
      <c r="L164" s="1"/>
      <c r="M164" s="1"/>
    </row>
    <row r="165" spans="1:13" s="3" customFormat="1" x14ac:dyDescent="0.2">
      <c r="A165" s="17">
        <v>43343</v>
      </c>
      <c r="B165" s="119">
        <v>8</v>
      </c>
      <c r="C165" s="245">
        <v>2</v>
      </c>
      <c r="D165" s="111">
        <v>1</v>
      </c>
      <c r="E165" s="14"/>
      <c r="F165" s="29">
        <f t="shared" si="5"/>
        <v>13</v>
      </c>
      <c r="G165" s="30">
        <f t="shared" si="5"/>
        <v>10</v>
      </c>
      <c r="H165" s="31"/>
      <c r="I165" s="32">
        <f t="shared" si="4"/>
        <v>0.8666666666666667</v>
      </c>
      <c r="J165" s="32">
        <f t="shared" si="4"/>
        <v>0.66666666666666663</v>
      </c>
      <c r="K165" s="1"/>
      <c r="L165" s="1"/>
      <c r="M165" s="1"/>
    </row>
    <row r="166" spans="1:13" s="3" customFormat="1" x14ac:dyDescent="0.2">
      <c r="A166" s="16">
        <v>43373</v>
      </c>
      <c r="B166" s="118">
        <v>9</v>
      </c>
      <c r="C166" s="243">
        <v>1</v>
      </c>
      <c r="D166" s="112">
        <v>1</v>
      </c>
      <c r="E166" s="117"/>
      <c r="F166" s="25">
        <f t="shared" si="5"/>
        <v>14</v>
      </c>
      <c r="G166" s="26">
        <f t="shared" si="5"/>
        <v>11</v>
      </c>
      <c r="H166" s="27"/>
      <c r="I166" s="28">
        <f t="shared" si="4"/>
        <v>0.93333333333333335</v>
      </c>
      <c r="J166" s="28">
        <f t="shared" si="4"/>
        <v>0.73333333333333328</v>
      </c>
      <c r="K166" s="1"/>
      <c r="L166" s="1"/>
      <c r="M166" s="1"/>
    </row>
    <row r="167" spans="1:13" s="3" customFormat="1" x14ac:dyDescent="0.2">
      <c r="A167" s="17">
        <v>43404</v>
      </c>
      <c r="B167" s="119">
        <v>10</v>
      </c>
      <c r="C167" s="245">
        <v>1</v>
      </c>
      <c r="D167" s="111">
        <v>2</v>
      </c>
      <c r="E167" s="14"/>
      <c r="F167" s="29">
        <f t="shared" si="5"/>
        <v>15</v>
      </c>
      <c r="G167" s="30">
        <f t="shared" si="5"/>
        <v>13</v>
      </c>
      <c r="H167" s="31"/>
      <c r="I167" s="32">
        <f t="shared" si="4"/>
        <v>1</v>
      </c>
      <c r="J167" s="32">
        <f t="shared" si="4"/>
        <v>0.8666666666666667</v>
      </c>
      <c r="K167" s="1"/>
      <c r="L167" s="1"/>
      <c r="M167" s="1"/>
    </row>
    <row r="168" spans="1:13" s="3" customFormat="1" x14ac:dyDescent="0.2">
      <c r="A168" s="16">
        <v>43434</v>
      </c>
      <c r="B168" s="118">
        <v>11</v>
      </c>
      <c r="C168" s="243">
        <v>0</v>
      </c>
      <c r="D168" s="112">
        <v>1</v>
      </c>
      <c r="E168" s="117"/>
      <c r="F168" s="25">
        <f t="shared" si="5"/>
        <v>15</v>
      </c>
      <c r="G168" s="26">
        <f t="shared" si="5"/>
        <v>14</v>
      </c>
      <c r="H168" s="27"/>
      <c r="I168" s="28">
        <f t="shared" si="4"/>
        <v>1</v>
      </c>
      <c r="J168" s="28">
        <f t="shared" si="4"/>
        <v>0.93333333333333335</v>
      </c>
      <c r="K168" s="1"/>
      <c r="L168" s="1"/>
      <c r="M168" s="1"/>
    </row>
    <row r="169" spans="1:13" s="3" customFormat="1" x14ac:dyDescent="0.2">
      <c r="A169" s="17">
        <v>43465</v>
      </c>
      <c r="B169" s="119">
        <v>12</v>
      </c>
      <c r="C169" s="245">
        <v>0</v>
      </c>
      <c r="D169" s="111"/>
      <c r="E169" s="14"/>
      <c r="F169" s="29">
        <f t="shared" si="5"/>
        <v>15</v>
      </c>
      <c r="G169" s="30">
        <f t="shared" si="5"/>
        <v>14</v>
      </c>
      <c r="H169" s="31"/>
      <c r="I169" s="32">
        <f t="shared" si="4"/>
        <v>1</v>
      </c>
      <c r="J169" s="32">
        <f t="shared" si="4"/>
        <v>0.93333333333333335</v>
      </c>
      <c r="K169" s="1"/>
      <c r="L169" s="1"/>
      <c r="M169" s="1"/>
    </row>
    <row r="170" spans="1:13" s="3" customFormat="1" x14ac:dyDescent="0.2">
      <c r="A170" s="46" t="s">
        <v>24</v>
      </c>
      <c r="B170" s="120">
        <v>13</v>
      </c>
      <c r="C170" s="44">
        <f>SUM(C158:C169)</f>
        <v>15</v>
      </c>
      <c r="D170" s="42">
        <f>SUM(D158:D169)</f>
        <v>14</v>
      </c>
      <c r="E170" s="51"/>
      <c r="F170" s="47">
        <f>F169</f>
        <v>15</v>
      </c>
      <c r="G170" s="48">
        <f>G169</f>
        <v>14</v>
      </c>
      <c r="H170" s="49"/>
      <c r="I170" s="50">
        <f>I169</f>
        <v>1</v>
      </c>
      <c r="J170" s="50">
        <f>J169</f>
        <v>0.93333333333333335</v>
      </c>
      <c r="K170" s="1"/>
      <c r="L170" s="1"/>
      <c r="M170" s="1"/>
    </row>
    <row r="171" spans="1:13" s="3" customForma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">
      <c r="A172" s="66"/>
      <c r="B172" s="66"/>
      <c r="C172" s="67" t="s">
        <v>43</v>
      </c>
      <c r="D172" s="66" t="str">
        <f>C174</f>
        <v>nombre de componente 4</v>
      </c>
      <c r="E172" s="66"/>
      <c r="F172" s="66"/>
      <c r="G172" s="66"/>
      <c r="H172" s="66"/>
      <c r="I172" s="66"/>
      <c r="J172" s="66"/>
    </row>
    <row r="173" spans="1:13" x14ac:dyDescent="0.2">
      <c r="I173" s="327" t="s">
        <v>224</v>
      </c>
      <c r="J173" s="328"/>
    </row>
    <row r="174" spans="1:13" x14ac:dyDescent="0.2">
      <c r="A174" s="2" t="s">
        <v>11</v>
      </c>
      <c r="C174" s="329" t="s">
        <v>98</v>
      </c>
      <c r="D174" s="330"/>
      <c r="E174" s="330"/>
      <c r="F174" s="330"/>
      <c r="G174" s="330"/>
      <c r="H174" s="65"/>
      <c r="I174" s="131" t="s">
        <v>85</v>
      </c>
      <c r="J174" s="134">
        <f>beneficiarios!N29</f>
        <v>40</v>
      </c>
    </row>
    <row r="175" spans="1:13" x14ac:dyDescent="0.2">
      <c r="A175" s="2" t="s">
        <v>12</v>
      </c>
      <c r="C175" s="331" t="s">
        <v>94</v>
      </c>
      <c r="D175" s="332"/>
      <c r="E175" s="332"/>
      <c r="F175" s="332"/>
      <c r="G175" s="333"/>
      <c r="H175" s="65"/>
      <c r="I175" s="131" t="s">
        <v>221</v>
      </c>
      <c r="J175" s="194">
        <f>beneficiarios!N30</f>
        <v>4</v>
      </c>
    </row>
    <row r="176" spans="1:13" x14ac:dyDescent="0.2">
      <c r="A176" s="128" t="s">
        <v>13</v>
      </c>
      <c r="C176" s="355" t="s">
        <v>248</v>
      </c>
      <c r="D176" s="356"/>
      <c r="E176" s="356"/>
      <c r="F176" s="356"/>
      <c r="G176" s="358"/>
      <c r="H176" s="65"/>
      <c r="I176" s="132" t="s">
        <v>222</v>
      </c>
      <c r="J176" s="194">
        <f>beneficiarios!N31</f>
        <v>4</v>
      </c>
    </row>
    <row r="177" spans="1:10" ht="25.5" x14ac:dyDescent="0.2">
      <c r="A177" s="128" t="s">
        <v>245</v>
      </c>
      <c r="C177" s="359" t="s">
        <v>249</v>
      </c>
      <c r="D177" s="360"/>
      <c r="E177" s="360"/>
      <c r="F177" s="360"/>
      <c r="G177" s="361"/>
      <c r="H177" s="65"/>
      <c r="I177" s="132" t="s">
        <v>223</v>
      </c>
      <c r="J177" s="194">
        <f>beneficiarios!N32</f>
        <v>4</v>
      </c>
    </row>
    <row r="178" spans="1:10" x14ac:dyDescent="0.2">
      <c r="A178" s="1"/>
    </row>
    <row r="179" spans="1:10" x14ac:dyDescent="0.2">
      <c r="A179" s="2" t="s">
        <v>15</v>
      </c>
      <c r="C179" s="337">
        <v>43101</v>
      </c>
      <c r="D179" s="338"/>
      <c r="F179" s="127" t="s">
        <v>16</v>
      </c>
      <c r="G179" s="40"/>
      <c r="I179" s="337">
        <v>43465</v>
      </c>
      <c r="J179" s="338"/>
    </row>
    <row r="181" spans="1:10" ht="12.75" customHeight="1" x14ac:dyDescent="0.2">
      <c r="A181" s="339" t="s">
        <v>76</v>
      </c>
      <c r="B181" s="340"/>
      <c r="C181" s="337">
        <v>42985</v>
      </c>
      <c r="D181" s="341"/>
      <c r="E181" s="20"/>
      <c r="F181" s="324" t="s">
        <v>246</v>
      </c>
      <c r="G181" s="325"/>
      <c r="H181" s="326"/>
      <c r="I181" s="342" t="s">
        <v>130</v>
      </c>
      <c r="J181" s="343"/>
    </row>
    <row r="182" spans="1:10" ht="13.5" thickBot="1" x14ac:dyDescent="0.25"/>
    <row r="183" spans="1:10" ht="25.5" customHeight="1" thickBot="1" x14ac:dyDescent="0.25">
      <c r="A183" s="307" t="s">
        <v>84</v>
      </c>
      <c r="B183" s="308"/>
      <c r="C183" s="309" t="s">
        <v>97</v>
      </c>
      <c r="D183" s="310"/>
      <c r="E183" s="307" t="s">
        <v>77</v>
      </c>
      <c r="F183" s="308"/>
      <c r="G183" s="309" t="s">
        <v>96</v>
      </c>
      <c r="H183" s="310"/>
      <c r="I183" s="124" t="s">
        <v>88</v>
      </c>
      <c r="J183" s="125" t="s">
        <v>125</v>
      </c>
    </row>
    <row r="185" spans="1:10" ht="12.75" customHeight="1" x14ac:dyDescent="0.2">
      <c r="A185" s="35" t="s">
        <v>74</v>
      </c>
      <c r="C185" s="311" t="s">
        <v>124</v>
      </c>
      <c r="D185" s="312"/>
      <c r="E185" s="312"/>
      <c r="F185" s="312"/>
      <c r="G185" s="312"/>
      <c r="H185" s="312"/>
      <c r="I185" s="312"/>
      <c r="J185" s="313"/>
    </row>
    <row r="186" spans="1:10" ht="12.75" customHeight="1" x14ac:dyDescent="0.2">
      <c r="A186" s="36"/>
      <c r="C186" s="314"/>
      <c r="D186" s="315"/>
      <c r="E186" s="315"/>
      <c r="F186" s="315"/>
      <c r="G186" s="315"/>
      <c r="H186" s="315"/>
      <c r="I186" s="315"/>
      <c r="J186" s="316"/>
    </row>
    <row r="187" spans="1:10" ht="12.75" customHeight="1" x14ac:dyDescent="0.2">
      <c r="A187" s="1"/>
      <c r="C187" s="314"/>
      <c r="D187" s="315"/>
      <c r="E187" s="315"/>
      <c r="F187" s="315"/>
      <c r="G187" s="315"/>
      <c r="H187" s="315"/>
      <c r="I187" s="315"/>
      <c r="J187" s="316"/>
    </row>
    <row r="188" spans="1:10" ht="12.75" customHeight="1" x14ac:dyDescent="0.2">
      <c r="A188" s="1"/>
      <c r="C188" s="317"/>
      <c r="D188" s="318"/>
      <c r="E188" s="318"/>
      <c r="F188" s="318"/>
      <c r="G188" s="318"/>
      <c r="H188" s="318"/>
      <c r="I188" s="318"/>
      <c r="J188" s="319"/>
    </row>
    <row r="189" spans="1:10" x14ac:dyDescent="0.2">
      <c r="A189" s="1"/>
      <c r="C189" s="8"/>
      <c r="D189" s="8"/>
      <c r="E189" s="8"/>
      <c r="F189" s="8"/>
      <c r="G189" s="8"/>
      <c r="H189" s="8"/>
      <c r="I189" s="8"/>
      <c r="J189" s="8"/>
    </row>
    <row r="190" spans="1:10" x14ac:dyDescent="0.2">
      <c r="A190" s="21" t="s">
        <v>38</v>
      </c>
      <c r="C190" s="54" t="s">
        <v>124</v>
      </c>
      <c r="D190" s="84"/>
      <c r="E190" s="84"/>
      <c r="F190" s="84"/>
      <c r="G190" s="84"/>
      <c r="H190" s="84"/>
      <c r="I190" s="84"/>
      <c r="J190" s="85"/>
    </row>
    <row r="191" spans="1:10" x14ac:dyDescent="0.2">
      <c r="A191" s="22" t="s">
        <v>39</v>
      </c>
      <c r="C191" s="52"/>
      <c r="D191" s="86"/>
      <c r="E191" s="86"/>
      <c r="F191" s="86"/>
      <c r="G191" s="86"/>
      <c r="H191" s="86"/>
      <c r="I191" s="86"/>
      <c r="J191" s="87"/>
    </row>
    <row r="192" spans="1:10" x14ac:dyDescent="0.2">
      <c r="C192" s="52"/>
      <c r="D192" s="86"/>
      <c r="E192" s="86"/>
      <c r="F192" s="86"/>
      <c r="G192" s="86"/>
      <c r="H192" s="86"/>
      <c r="I192" s="86"/>
      <c r="J192" s="87"/>
    </row>
    <row r="193" spans="1:10" x14ac:dyDescent="0.2">
      <c r="C193" s="52"/>
      <c r="D193" s="86"/>
      <c r="E193" s="86"/>
      <c r="F193" s="86"/>
      <c r="G193" s="86"/>
      <c r="H193" s="86"/>
      <c r="I193" s="86"/>
      <c r="J193" s="87"/>
    </row>
    <row r="194" spans="1:10" x14ac:dyDescent="0.2">
      <c r="C194" s="53"/>
      <c r="D194" s="88"/>
      <c r="E194" s="88"/>
      <c r="F194" s="88"/>
      <c r="G194" s="88"/>
      <c r="H194" s="88"/>
      <c r="I194" s="88"/>
      <c r="J194" s="89"/>
    </row>
    <row r="195" spans="1:10" x14ac:dyDescent="0.2">
      <c r="A195" s="4"/>
      <c r="C195" s="37"/>
      <c r="D195" s="37"/>
      <c r="E195" s="37"/>
      <c r="F195" s="37"/>
      <c r="G195" s="37"/>
      <c r="H195" s="37"/>
      <c r="I195" s="37"/>
      <c r="J195" s="37"/>
    </row>
    <row r="196" spans="1:10" x14ac:dyDescent="0.2">
      <c r="A196" s="21" t="s">
        <v>37</v>
      </c>
      <c r="C196" s="58" t="s">
        <v>124</v>
      </c>
      <c r="D196" s="90"/>
      <c r="E196" s="90"/>
      <c r="F196" s="90"/>
      <c r="G196" s="90"/>
      <c r="H196" s="90"/>
      <c r="I196" s="90"/>
      <c r="J196" s="91"/>
    </row>
    <row r="197" spans="1:10" x14ac:dyDescent="0.2">
      <c r="A197" s="22"/>
      <c r="C197" s="56"/>
      <c r="D197" s="92"/>
      <c r="E197" s="92"/>
      <c r="F197" s="92"/>
      <c r="G197" s="92"/>
      <c r="H197" s="92"/>
      <c r="I197" s="92"/>
      <c r="J197" s="93"/>
    </row>
    <row r="198" spans="1:10" x14ac:dyDescent="0.2">
      <c r="C198" s="56"/>
      <c r="D198" s="92"/>
      <c r="E198" s="92"/>
      <c r="F198" s="92"/>
      <c r="G198" s="92"/>
      <c r="H198" s="92"/>
      <c r="I198" s="92"/>
      <c r="J198" s="93"/>
    </row>
    <row r="199" spans="1:10" x14ac:dyDescent="0.2">
      <c r="C199" s="56"/>
      <c r="D199" s="92"/>
      <c r="E199" s="92"/>
      <c r="F199" s="92"/>
      <c r="G199" s="92"/>
      <c r="H199" s="92"/>
      <c r="I199" s="92"/>
      <c r="J199" s="93"/>
    </row>
    <row r="200" spans="1:10" x14ac:dyDescent="0.2">
      <c r="C200" s="94"/>
      <c r="D200" s="95"/>
      <c r="E200" s="95"/>
      <c r="F200" s="95"/>
      <c r="G200" s="95"/>
      <c r="H200" s="95"/>
      <c r="I200" s="95"/>
      <c r="J200" s="96"/>
    </row>
    <row r="201" spans="1:10" x14ac:dyDescent="0.2">
      <c r="A201" s="1"/>
      <c r="C201" s="8"/>
      <c r="D201" s="8"/>
      <c r="E201" s="8"/>
      <c r="F201" s="8"/>
      <c r="G201" s="8"/>
      <c r="H201" s="8"/>
      <c r="I201" s="8"/>
      <c r="J201" s="8"/>
    </row>
    <row r="202" spans="1:10" x14ac:dyDescent="0.2">
      <c r="A202" s="21" t="s">
        <v>18</v>
      </c>
      <c r="C202" s="58" t="s">
        <v>124</v>
      </c>
      <c r="D202" s="90"/>
      <c r="E202" s="90"/>
      <c r="F202" s="90"/>
      <c r="G202" s="90"/>
      <c r="H202" s="90"/>
      <c r="I202" s="90"/>
      <c r="J202" s="91"/>
    </row>
    <row r="203" spans="1:10" x14ac:dyDescent="0.2">
      <c r="A203" s="22"/>
      <c r="C203" s="55"/>
      <c r="D203" s="92"/>
      <c r="E203" s="92"/>
      <c r="F203" s="92"/>
      <c r="G203" s="92"/>
      <c r="H203" s="92"/>
      <c r="I203" s="92"/>
      <c r="J203" s="93"/>
    </row>
    <row r="204" spans="1:10" x14ac:dyDescent="0.2">
      <c r="C204" s="55"/>
      <c r="D204" s="92"/>
      <c r="E204" s="92"/>
      <c r="F204" s="92"/>
      <c r="G204" s="92"/>
      <c r="H204" s="92"/>
      <c r="I204" s="92"/>
      <c r="J204" s="93"/>
    </row>
    <row r="205" spans="1:10" x14ac:dyDescent="0.2">
      <c r="C205" s="55"/>
      <c r="D205" s="92"/>
      <c r="E205" s="92"/>
      <c r="F205" s="92"/>
      <c r="G205" s="92"/>
      <c r="H205" s="92"/>
      <c r="I205" s="92"/>
      <c r="J205" s="93"/>
    </row>
    <row r="206" spans="1:10" x14ac:dyDescent="0.2">
      <c r="C206" s="55"/>
      <c r="D206" s="92"/>
      <c r="E206" s="92"/>
      <c r="F206" s="92"/>
      <c r="G206" s="92"/>
      <c r="H206" s="92"/>
      <c r="I206" s="92"/>
      <c r="J206" s="93"/>
    </row>
    <row r="207" spans="1:10" x14ac:dyDescent="0.2">
      <c r="C207" s="55"/>
      <c r="D207" s="92"/>
      <c r="E207" s="92"/>
      <c r="F207" s="92"/>
      <c r="G207" s="92"/>
      <c r="H207" s="92"/>
      <c r="I207" s="92"/>
      <c r="J207" s="93"/>
    </row>
    <row r="208" spans="1:10" x14ac:dyDescent="0.2">
      <c r="C208" s="56"/>
      <c r="D208" s="92"/>
      <c r="E208" s="92"/>
      <c r="F208" s="92"/>
      <c r="G208" s="92"/>
      <c r="H208" s="92"/>
      <c r="I208" s="92"/>
      <c r="J208" s="93"/>
    </row>
    <row r="209" spans="1:10" x14ac:dyDescent="0.2">
      <c r="C209" s="94"/>
      <c r="D209" s="95"/>
      <c r="E209" s="95"/>
      <c r="F209" s="95"/>
      <c r="G209" s="95"/>
      <c r="H209" s="95"/>
      <c r="I209" s="95"/>
      <c r="J209" s="96"/>
    </row>
    <row r="210" spans="1:10" x14ac:dyDescent="0.2">
      <c r="A210" s="1"/>
      <c r="C210" s="8"/>
      <c r="D210" s="8"/>
      <c r="E210" s="8"/>
      <c r="F210" s="8"/>
      <c r="G210" s="8"/>
      <c r="H210" s="8"/>
      <c r="I210" s="8"/>
      <c r="J210" s="8"/>
    </row>
    <row r="211" spans="1:10" x14ac:dyDescent="0.2">
      <c r="A211" s="2" t="s">
        <v>19</v>
      </c>
      <c r="C211" s="320">
        <v>0</v>
      </c>
      <c r="D211" s="321"/>
      <c r="F211" s="322" t="s">
        <v>20</v>
      </c>
      <c r="G211" s="323"/>
      <c r="I211" s="320">
        <v>0</v>
      </c>
      <c r="J211" s="321"/>
    </row>
    <row r="212" spans="1:10" x14ac:dyDescent="0.2">
      <c r="A212" s="4"/>
      <c r="B212" s="1"/>
      <c r="C212" s="103"/>
      <c r="D212" s="103"/>
      <c r="E212" s="1"/>
      <c r="F212" s="38"/>
      <c r="G212" s="38"/>
      <c r="I212" s="8"/>
      <c r="J212" s="8"/>
    </row>
    <row r="213" spans="1:10" x14ac:dyDescent="0.2">
      <c r="A213" s="23"/>
      <c r="B213" s="97" t="s">
        <v>67</v>
      </c>
      <c r="C213" s="10"/>
      <c r="D213" s="10"/>
      <c r="E213" s="11"/>
      <c r="G213" s="18"/>
      <c r="H213" s="1"/>
      <c r="I213" s="1"/>
      <c r="J213" s="1"/>
    </row>
    <row r="214" spans="1:10" x14ac:dyDescent="0.2">
      <c r="A214" s="42" t="s">
        <v>4</v>
      </c>
      <c r="B214" s="43"/>
      <c r="C214" s="99" t="s">
        <v>68</v>
      </c>
      <c r="D214" s="42" t="s">
        <v>80</v>
      </c>
      <c r="E214" s="51"/>
      <c r="F214" s="99" t="s">
        <v>69</v>
      </c>
      <c r="G214" s="45" t="s">
        <v>21</v>
      </c>
      <c r="H214" s="43"/>
      <c r="I214" s="44" t="s">
        <v>22</v>
      </c>
      <c r="J214" s="44" t="s">
        <v>23</v>
      </c>
    </row>
    <row r="215" spans="1:10" x14ac:dyDescent="0.2">
      <c r="A215" s="16">
        <v>43131</v>
      </c>
      <c r="B215" s="118">
        <v>1</v>
      </c>
      <c r="C215" s="24">
        <v>10</v>
      </c>
      <c r="D215" s="112"/>
      <c r="E215" s="117"/>
      <c r="F215" s="25">
        <f>C215</f>
        <v>10</v>
      </c>
      <c r="G215" s="26">
        <f>D215</f>
        <v>0</v>
      </c>
      <c r="H215" s="27"/>
      <c r="I215" s="28">
        <f t="shared" ref="I215:J226" si="6">F215/$F$227</f>
        <v>1.282051282051282E-2</v>
      </c>
      <c r="J215" s="28">
        <f t="shared" si="6"/>
        <v>0</v>
      </c>
    </row>
    <row r="216" spans="1:10" x14ac:dyDescent="0.2">
      <c r="A216" s="17">
        <v>43159</v>
      </c>
      <c r="B216" s="119">
        <v>2</v>
      </c>
      <c r="C216" s="15">
        <v>20</v>
      </c>
      <c r="D216" s="111"/>
      <c r="E216" s="14"/>
      <c r="F216" s="29">
        <f t="shared" ref="F216:G226" si="7">C216+F215</f>
        <v>30</v>
      </c>
      <c r="G216" s="30">
        <f t="shared" si="7"/>
        <v>0</v>
      </c>
      <c r="H216" s="31"/>
      <c r="I216" s="32">
        <f t="shared" si="6"/>
        <v>3.8461538461538464E-2</v>
      </c>
      <c r="J216" s="32">
        <f t="shared" si="6"/>
        <v>0</v>
      </c>
    </row>
    <row r="217" spans="1:10" x14ac:dyDescent="0.2">
      <c r="A217" s="16">
        <v>43190</v>
      </c>
      <c r="B217" s="118">
        <v>3</v>
      </c>
      <c r="C217" s="24">
        <v>30</v>
      </c>
      <c r="D217" s="112"/>
      <c r="E217" s="117"/>
      <c r="F217" s="25">
        <f t="shared" si="7"/>
        <v>60</v>
      </c>
      <c r="G217" s="26">
        <f t="shared" si="7"/>
        <v>0</v>
      </c>
      <c r="H217" s="27"/>
      <c r="I217" s="28">
        <f t="shared" si="6"/>
        <v>7.6923076923076927E-2</v>
      </c>
      <c r="J217" s="28">
        <f t="shared" si="6"/>
        <v>0</v>
      </c>
    </row>
    <row r="218" spans="1:10" x14ac:dyDescent="0.2">
      <c r="A218" s="17">
        <v>43220</v>
      </c>
      <c r="B218" s="119">
        <v>4</v>
      </c>
      <c r="C218" s="15">
        <v>40</v>
      </c>
      <c r="D218" s="111"/>
      <c r="E218" s="14"/>
      <c r="F218" s="29">
        <f t="shared" si="7"/>
        <v>100</v>
      </c>
      <c r="G218" s="30">
        <f t="shared" si="7"/>
        <v>0</v>
      </c>
      <c r="H218" s="31"/>
      <c r="I218" s="32">
        <f t="shared" si="6"/>
        <v>0.12820512820512819</v>
      </c>
      <c r="J218" s="32">
        <f t="shared" si="6"/>
        <v>0</v>
      </c>
    </row>
    <row r="219" spans="1:10" x14ac:dyDescent="0.2">
      <c r="A219" s="16">
        <v>43251</v>
      </c>
      <c r="B219" s="118">
        <v>5</v>
      </c>
      <c r="C219" s="24">
        <v>50</v>
      </c>
      <c r="D219" s="112"/>
      <c r="E219" s="117"/>
      <c r="F219" s="25">
        <f t="shared" si="7"/>
        <v>150</v>
      </c>
      <c r="G219" s="26">
        <f t="shared" si="7"/>
        <v>0</v>
      </c>
      <c r="H219" s="27"/>
      <c r="I219" s="28">
        <f t="shared" si="6"/>
        <v>0.19230769230769232</v>
      </c>
      <c r="J219" s="28">
        <f t="shared" si="6"/>
        <v>0</v>
      </c>
    </row>
    <row r="220" spans="1:10" x14ac:dyDescent="0.2">
      <c r="A220" s="17">
        <v>43281</v>
      </c>
      <c r="B220" s="119">
        <v>6</v>
      </c>
      <c r="C220" s="15">
        <v>60</v>
      </c>
      <c r="D220" s="111"/>
      <c r="E220" s="14"/>
      <c r="F220" s="29">
        <f t="shared" si="7"/>
        <v>210</v>
      </c>
      <c r="G220" s="30">
        <f t="shared" si="7"/>
        <v>0</v>
      </c>
      <c r="H220" s="31"/>
      <c r="I220" s="32">
        <f t="shared" si="6"/>
        <v>0.26923076923076922</v>
      </c>
      <c r="J220" s="32">
        <f t="shared" si="6"/>
        <v>0</v>
      </c>
    </row>
    <row r="221" spans="1:10" x14ac:dyDescent="0.2">
      <c r="A221" s="16">
        <v>43312</v>
      </c>
      <c r="B221" s="118">
        <v>7</v>
      </c>
      <c r="C221" s="24">
        <v>70</v>
      </c>
      <c r="D221" s="112"/>
      <c r="E221" s="117"/>
      <c r="F221" s="25">
        <f t="shared" si="7"/>
        <v>280</v>
      </c>
      <c r="G221" s="26">
        <f t="shared" si="7"/>
        <v>0</v>
      </c>
      <c r="H221" s="27"/>
      <c r="I221" s="28">
        <f t="shared" si="6"/>
        <v>0.35897435897435898</v>
      </c>
      <c r="J221" s="28">
        <f t="shared" si="6"/>
        <v>0</v>
      </c>
    </row>
    <row r="222" spans="1:10" x14ac:dyDescent="0.2">
      <c r="A222" s="17">
        <v>43343</v>
      </c>
      <c r="B222" s="119">
        <v>8</v>
      </c>
      <c r="C222" s="15">
        <v>80</v>
      </c>
      <c r="D222" s="111"/>
      <c r="E222" s="14"/>
      <c r="F222" s="29">
        <f t="shared" si="7"/>
        <v>360</v>
      </c>
      <c r="G222" s="30">
        <f t="shared" si="7"/>
        <v>0</v>
      </c>
      <c r="H222" s="31"/>
      <c r="I222" s="32">
        <f t="shared" si="6"/>
        <v>0.46153846153846156</v>
      </c>
      <c r="J222" s="32">
        <f t="shared" si="6"/>
        <v>0</v>
      </c>
    </row>
    <row r="223" spans="1:10" x14ac:dyDescent="0.2">
      <c r="A223" s="16">
        <v>43373</v>
      </c>
      <c r="B223" s="118">
        <v>9</v>
      </c>
      <c r="C223" s="24">
        <v>90</v>
      </c>
      <c r="D223" s="112"/>
      <c r="E223" s="117"/>
      <c r="F223" s="25">
        <f t="shared" si="7"/>
        <v>450</v>
      </c>
      <c r="G223" s="26">
        <f t="shared" si="7"/>
        <v>0</v>
      </c>
      <c r="H223" s="27"/>
      <c r="I223" s="28">
        <f t="shared" si="6"/>
        <v>0.57692307692307687</v>
      </c>
      <c r="J223" s="28">
        <f t="shared" si="6"/>
        <v>0</v>
      </c>
    </row>
    <row r="224" spans="1:10" x14ac:dyDescent="0.2">
      <c r="A224" s="17">
        <v>43404</v>
      </c>
      <c r="B224" s="119">
        <v>10</v>
      </c>
      <c r="C224" s="15">
        <v>100</v>
      </c>
      <c r="D224" s="111"/>
      <c r="E224" s="14"/>
      <c r="F224" s="29">
        <f t="shared" si="7"/>
        <v>550</v>
      </c>
      <c r="G224" s="30">
        <f t="shared" si="7"/>
        <v>0</v>
      </c>
      <c r="H224" s="31"/>
      <c r="I224" s="32">
        <f t="shared" si="6"/>
        <v>0.70512820512820518</v>
      </c>
      <c r="J224" s="32">
        <f t="shared" si="6"/>
        <v>0</v>
      </c>
    </row>
    <row r="225" spans="1:10" x14ac:dyDescent="0.2">
      <c r="A225" s="16">
        <v>43434</v>
      </c>
      <c r="B225" s="118">
        <v>11</v>
      </c>
      <c r="C225" s="24">
        <v>110</v>
      </c>
      <c r="D225" s="112"/>
      <c r="E225" s="117"/>
      <c r="F225" s="25">
        <f t="shared" si="7"/>
        <v>660</v>
      </c>
      <c r="G225" s="26">
        <f t="shared" si="7"/>
        <v>0</v>
      </c>
      <c r="H225" s="27"/>
      <c r="I225" s="28">
        <f t="shared" si="6"/>
        <v>0.84615384615384615</v>
      </c>
      <c r="J225" s="28">
        <f t="shared" si="6"/>
        <v>0</v>
      </c>
    </row>
    <row r="226" spans="1:10" x14ac:dyDescent="0.2">
      <c r="A226" s="17">
        <v>43465</v>
      </c>
      <c r="B226" s="119">
        <v>12</v>
      </c>
      <c r="C226" s="15">
        <v>120</v>
      </c>
      <c r="D226" s="111"/>
      <c r="E226" s="14"/>
      <c r="F226" s="29">
        <f t="shared" si="7"/>
        <v>780</v>
      </c>
      <c r="G226" s="30">
        <f t="shared" si="7"/>
        <v>0</v>
      </c>
      <c r="H226" s="31"/>
      <c r="I226" s="32">
        <f t="shared" si="6"/>
        <v>1</v>
      </c>
      <c r="J226" s="32">
        <f t="shared" si="6"/>
        <v>0</v>
      </c>
    </row>
    <row r="227" spans="1:10" x14ac:dyDescent="0.2">
      <c r="A227" s="46" t="s">
        <v>24</v>
      </c>
      <c r="B227" s="120">
        <v>13</v>
      </c>
      <c r="C227" s="44">
        <f>SUM(C215:C226)</f>
        <v>780</v>
      </c>
      <c r="D227" s="42">
        <f>SUM(D215:D226)</f>
        <v>0</v>
      </c>
      <c r="E227" s="51"/>
      <c r="F227" s="47">
        <f>F226</f>
        <v>780</v>
      </c>
      <c r="G227" s="48">
        <f>G226</f>
        <v>0</v>
      </c>
      <c r="H227" s="49"/>
      <c r="I227" s="50">
        <f>I226</f>
        <v>1</v>
      </c>
      <c r="J227" s="50">
        <f>J226</f>
        <v>0</v>
      </c>
    </row>
    <row r="228" spans="1:10" x14ac:dyDescent="0.2">
      <c r="A228" s="41"/>
      <c r="B228" s="41"/>
      <c r="C228" s="105"/>
      <c r="D228" s="105"/>
      <c r="E228" s="105"/>
      <c r="F228" s="104"/>
      <c r="G228" s="104"/>
      <c r="H228" s="106"/>
      <c r="I228" s="106"/>
      <c r="J228" s="106"/>
    </row>
    <row r="229" spans="1:10" hidden="1" x14ac:dyDescent="0.2">
      <c r="A229" s="41"/>
      <c r="B229" s="41"/>
      <c r="C229" s="110"/>
      <c r="D229" s="110"/>
      <c r="E229" s="110"/>
      <c r="F229" s="104"/>
      <c r="G229" s="104"/>
      <c r="H229" s="113"/>
      <c r="I229" s="113"/>
      <c r="J229" s="113"/>
    </row>
    <row r="230" spans="1:10" hidden="1" x14ac:dyDescent="0.2">
      <c r="A230" s="149" t="s">
        <v>70</v>
      </c>
      <c r="B230" s="107"/>
      <c r="C230" s="150" t="s">
        <v>86</v>
      </c>
      <c r="D230" s="107"/>
      <c r="E230" s="357" t="s">
        <v>100</v>
      </c>
      <c r="F230" s="357"/>
      <c r="G230" s="18"/>
      <c r="H230" s="1"/>
      <c r="I230" s="8"/>
      <c r="J230" s="8"/>
    </row>
    <row r="231" spans="1:10" hidden="1" x14ac:dyDescent="0.2">
      <c r="A231" s="108" t="s">
        <v>71</v>
      </c>
      <c r="B231" s="107"/>
      <c r="C231" s="130" t="s">
        <v>128</v>
      </c>
      <c r="D231" s="1"/>
      <c r="E231" s="121">
        <v>1</v>
      </c>
      <c r="F231" s="121" t="s">
        <v>26</v>
      </c>
      <c r="G231" s="1"/>
      <c r="H231" s="1"/>
      <c r="I231" s="1"/>
      <c r="J231" s="1"/>
    </row>
    <row r="232" spans="1:10" hidden="1" x14ac:dyDescent="0.2">
      <c r="A232" s="109" t="s">
        <v>99</v>
      </c>
      <c r="B232" s="107"/>
      <c r="C232" s="129" t="s">
        <v>129</v>
      </c>
      <c r="E232" s="122">
        <v>2</v>
      </c>
      <c r="F232" s="121" t="s">
        <v>27</v>
      </c>
    </row>
    <row r="233" spans="1:10" hidden="1" x14ac:dyDescent="0.2">
      <c r="A233" s="108" t="s">
        <v>75</v>
      </c>
      <c r="B233" s="107"/>
      <c r="C233" s="129"/>
      <c r="E233" s="121">
        <v>3</v>
      </c>
      <c r="F233" s="122" t="s">
        <v>28</v>
      </c>
    </row>
    <row r="234" spans="1:10" hidden="1" x14ac:dyDescent="0.2">
      <c r="E234" s="122">
        <v>4</v>
      </c>
      <c r="F234" s="121" t="s">
        <v>29</v>
      </c>
    </row>
    <row r="235" spans="1:10" hidden="1" x14ac:dyDescent="0.2">
      <c r="E235" s="121">
        <v>5</v>
      </c>
      <c r="F235" s="121" t="s">
        <v>30</v>
      </c>
    </row>
    <row r="236" spans="1:10" hidden="1" x14ac:dyDescent="0.2">
      <c r="E236" s="122">
        <v>6</v>
      </c>
      <c r="F236" s="122" t="s">
        <v>31</v>
      </c>
    </row>
    <row r="237" spans="1:10" hidden="1" x14ac:dyDescent="0.2">
      <c r="A237" s="149" t="s">
        <v>70</v>
      </c>
      <c r="E237" s="121">
        <v>7</v>
      </c>
      <c r="F237" s="121" t="s">
        <v>32</v>
      </c>
    </row>
    <row r="238" spans="1:10" hidden="1" x14ac:dyDescent="0.2">
      <c r="A238" s="143" t="s">
        <v>125</v>
      </c>
      <c r="E238" s="122">
        <v>8</v>
      </c>
      <c r="F238" s="121" t="s">
        <v>33</v>
      </c>
    </row>
    <row r="239" spans="1:10" hidden="1" x14ac:dyDescent="0.2">
      <c r="A239" s="3" t="s">
        <v>126</v>
      </c>
      <c r="E239" s="121">
        <v>9</v>
      </c>
      <c r="F239" s="122" t="s">
        <v>79</v>
      </c>
    </row>
    <row r="240" spans="1:10" hidden="1" x14ac:dyDescent="0.2">
      <c r="A240" s="143" t="s">
        <v>127</v>
      </c>
      <c r="E240" s="122">
        <v>10</v>
      </c>
      <c r="F240" s="121" t="s">
        <v>34</v>
      </c>
    </row>
    <row r="241" spans="1:6" hidden="1" x14ac:dyDescent="0.2">
      <c r="A241" s="3" t="s">
        <v>121</v>
      </c>
      <c r="E241" s="123">
        <v>11</v>
      </c>
      <c r="F241" s="121" t="s">
        <v>35</v>
      </c>
    </row>
    <row r="242" spans="1:6" hidden="1" x14ac:dyDescent="0.2">
      <c r="A242" s="143" t="s">
        <v>122</v>
      </c>
      <c r="E242" s="122">
        <v>12</v>
      </c>
      <c r="F242" s="122" t="s">
        <v>36</v>
      </c>
    </row>
    <row r="243" spans="1:6" hidden="1" x14ac:dyDescent="0.2">
      <c r="A243" s="3" t="s">
        <v>123</v>
      </c>
    </row>
    <row r="244" spans="1:6" hidden="1" x14ac:dyDescent="0.2"/>
    <row r="245" spans="1:6" hidden="1" x14ac:dyDescent="0.2"/>
    <row r="246" spans="1:6" hidden="1" x14ac:dyDescent="0.2"/>
    <row r="247" spans="1:6" hidden="1" x14ac:dyDescent="0.2"/>
    <row r="248" spans="1:6" hidden="1" x14ac:dyDescent="0.2"/>
    <row r="249" spans="1:6" hidden="1" x14ac:dyDescent="0.2"/>
    <row r="250" spans="1:6" hidden="1" x14ac:dyDescent="0.2"/>
    <row r="251" spans="1:6" hidden="1" x14ac:dyDescent="0.2"/>
    <row r="252" spans="1:6" hidden="1" x14ac:dyDescent="0.2"/>
    <row r="253" spans="1:6" hidden="1" x14ac:dyDescent="0.2"/>
    <row r="254" spans="1:6" hidden="1" x14ac:dyDescent="0.2"/>
    <row r="255" spans="1:6" hidden="1" x14ac:dyDescent="0.2"/>
    <row r="256" spans="1: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spans="1:10" hidden="1" x14ac:dyDescent="0.2"/>
    <row r="290" spans="1:10" hidden="1" x14ac:dyDescent="0.2"/>
    <row r="291" spans="1:10" hidden="1" x14ac:dyDescent="0.2"/>
    <row r="292" spans="1:10" hidden="1" x14ac:dyDescent="0.2"/>
    <row r="293" spans="1:10" hidden="1" x14ac:dyDescent="0.2"/>
    <row r="294" spans="1:10" hidden="1" x14ac:dyDescent="0.2"/>
    <row r="295" spans="1:10" hidden="1" x14ac:dyDescent="0.2"/>
    <row r="296" spans="1:10" hidden="1" x14ac:dyDescent="0.2"/>
    <row r="297" spans="1:10" hidden="1" x14ac:dyDescent="0.2"/>
    <row r="298" spans="1:10" hidden="1" x14ac:dyDescent="0.2"/>
    <row r="299" spans="1:10" hidden="1" x14ac:dyDescent="0.2"/>
    <row r="300" spans="1:10" x14ac:dyDescent="0.2">
      <c r="A300" s="66"/>
      <c r="B300" s="66"/>
      <c r="C300" s="67" t="s">
        <v>226</v>
      </c>
      <c r="D300" s="66" t="str">
        <f>C302</f>
        <v>nombre de componente 5</v>
      </c>
      <c r="E300" s="66"/>
      <c r="F300" s="66"/>
      <c r="G300" s="66"/>
      <c r="H300" s="66"/>
      <c r="I300" s="66"/>
      <c r="J300" s="66"/>
    </row>
    <row r="301" spans="1:10" x14ac:dyDescent="0.2">
      <c r="I301" s="327" t="s">
        <v>224</v>
      </c>
      <c r="J301" s="328"/>
    </row>
    <row r="302" spans="1:10" x14ac:dyDescent="0.2">
      <c r="A302" s="2" t="s">
        <v>11</v>
      </c>
      <c r="C302" s="355" t="s">
        <v>225</v>
      </c>
      <c r="D302" s="356"/>
      <c r="E302" s="356"/>
      <c r="F302" s="356"/>
      <c r="G302" s="356"/>
      <c r="H302" s="65"/>
      <c r="I302" s="131" t="s">
        <v>85</v>
      </c>
      <c r="J302" s="134">
        <f>beneficiarios!N36</f>
        <v>155</v>
      </c>
    </row>
    <row r="303" spans="1:10" x14ac:dyDescent="0.2">
      <c r="A303" s="2" t="s">
        <v>12</v>
      </c>
      <c r="C303" s="331" t="s">
        <v>94</v>
      </c>
      <c r="D303" s="332"/>
      <c r="E303" s="332"/>
      <c r="F303" s="332"/>
      <c r="G303" s="333"/>
      <c r="H303" s="65"/>
      <c r="I303" s="131" t="s">
        <v>221</v>
      </c>
      <c r="J303" s="194">
        <f>beneficiarios!N37</f>
        <v>15</v>
      </c>
    </row>
    <row r="304" spans="1:10" x14ac:dyDescent="0.2">
      <c r="A304" s="128" t="s">
        <v>13</v>
      </c>
      <c r="C304" s="355" t="s">
        <v>248</v>
      </c>
      <c r="D304" s="356"/>
      <c r="E304" s="356"/>
      <c r="F304" s="356"/>
      <c r="G304" s="358"/>
      <c r="H304" s="65"/>
      <c r="I304" s="132" t="s">
        <v>222</v>
      </c>
      <c r="J304" s="194">
        <f>beneficiarios!N38</f>
        <v>15</v>
      </c>
    </row>
    <row r="305" spans="1:10" ht="25.5" x14ac:dyDescent="0.2">
      <c r="A305" s="135" t="s">
        <v>245</v>
      </c>
      <c r="C305" s="359" t="s">
        <v>249</v>
      </c>
      <c r="D305" s="360"/>
      <c r="E305" s="360"/>
      <c r="F305" s="360"/>
      <c r="G305" s="361"/>
      <c r="H305" s="65"/>
      <c r="I305" s="132" t="s">
        <v>223</v>
      </c>
      <c r="J305" s="194">
        <f>beneficiarios!N39</f>
        <v>15</v>
      </c>
    </row>
    <row r="306" spans="1:10" x14ac:dyDescent="0.2">
      <c r="A306" s="1"/>
    </row>
    <row r="307" spans="1:10" x14ac:dyDescent="0.2">
      <c r="A307" s="2" t="s">
        <v>15</v>
      </c>
      <c r="C307" s="337">
        <v>43101</v>
      </c>
      <c r="D307" s="338"/>
      <c r="F307" s="186" t="s">
        <v>16</v>
      </c>
      <c r="G307" s="40"/>
      <c r="I307" s="337">
        <v>43465</v>
      </c>
      <c r="J307" s="338"/>
    </row>
    <row r="309" spans="1:10" x14ac:dyDescent="0.2">
      <c r="A309" s="339" t="s">
        <v>17</v>
      </c>
      <c r="B309" s="340"/>
      <c r="C309" s="337">
        <v>42985</v>
      </c>
      <c r="D309" s="341"/>
      <c r="E309" s="20"/>
      <c r="F309" s="324" t="s">
        <v>246</v>
      </c>
      <c r="G309" s="325"/>
      <c r="H309" s="326"/>
      <c r="I309" s="342" t="s">
        <v>130</v>
      </c>
      <c r="J309" s="343"/>
    </row>
    <row r="310" spans="1:10" ht="13.5" thickBot="1" x14ac:dyDescent="0.25">
      <c r="A310" s="33"/>
      <c r="C310" s="184"/>
      <c r="D310" s="184"/>
      <c r="E310" s="184"/>
      <c r="F310" s="184"/>
    </row>
    <row r="311" spans="1:10" ht="25.5" customHeight="1" thickBot="1" x14ac:dyDescent="0.25">
      <c r="A311" s="307" t="s">
        <v>84</v>
      </c>
      <c r="B311" s="308"/>
      <c r="C311" s="309" t="s">
        <v>97</v>
      </c>
      <c r="D311" s="310"/>
      <c r="E311" s="307" t="s">
        <v>77</v>
      </c>
      <c r="F311" s="308"/>
      <c r="G311" s="309" t="s">
        <v>96</v>
      </c>
      <c r="H311" s="310"/>
      <c r="I311" s="124" t="s">
        <v>88</v>
      </c>
      <c r="J311" s="125" t="s">
        <v>125</v>
      </c>
    </row>
    <row r="313" spans="1:10" x14ac:dyDescent="0.2">
      <c r="A313" s="35" t="s">
        <v>74</v>
      </c>
      <c r="C313" s="344" t="s">
        <v>227</v>
      </c>
      <c r="D313" s="345"/>
      <c r="E313" s="345"/>
      <c r="F313" s="345"/>
      <c r="G313" s="345"/>
      <c r="H313" s="345"/>
      <c r="I313" s="345"/>
      <c r="J313" s="346"/>
    </row>
    <row r="314" spans="1:10" x14ac:dyDescent="0.2">
      <c r="A314" s="36"/>
      <c r="C314" s="347"/>
      <c r="D314" s="348"/>
      <c r="E314" s="348"/>
      <c r="F314" s="348"/>
      <c r="G314" s="348"/>
      <c r="H314" s="348"/>
      <c r="I314" s="348"/>
      <c r="J314" s="349"/>
    </row>
    <row r="315" spans="1:10" x14ac:dyDescent="0.2">
      <c r="A315" s="4"/>
      <c r="C315" s="347"/>
      <c r="D315" s="348"/>
      <c r="E315" s="348"/>
      <c r="F315" s="348"/>
      <c r="G315" s="348"/>
      <c r="H315" s="348"/>
      <c r="I315" s="348"/>
      <c r="J315" s="349"/>
    </row>
    <row r="316" spans="1:10" x14ac:dyDescent="0.2">
      <c r="A316" s="4"/>
      <c r="C316" s="350"/>
      <c r="D316" s="351"/>
      <c r="E316" s="351"/>
      <c r="F316" s="351"/>
      <c r="G316" s="351"/>
      <c r="H316" s="351"/>
      <c r="I316" s="351"/>
      <c r="J316" s="352"/>
    </row>
    <row r="317" spans="1:10" x14ac:dyDescent="0.2">
      <c r="A317" s="4"/>
      <c r="C317" s="37"/>
      <c r="D317" s="37"/>
      <c r="E317" s="37"/>
      <c r="F317" s="37"/>
      <c r="G317" s="37"/>
      <c r="H317" s="37"/>
      <c r="I317" s="37"/>
      <c r="J317" s="37"/>
    </row>
    <row r="318" spans="1:10" x14ac:dyDescent="0.2">
      <c r="A318" s="21" t="s">
        <v>38</v>
      </c>
      <c r="C318" s="54" t="s">
        <v>228</v>
      </c>
      <c r="D318" s="84"/>
      <c r="E318" s="84"/>
      <c r="F318" s="84"/>
      <c r="G318" s="84"/>
      <c r="H318" s="84"/>
      <c r="I318" s="84"/>
      <c r="J318" s="85"/>
    </row>
    <row r="319" spans="1:10" x14ac:dyDescent="0.2">
      <c r="A319" s="22" t="s">
        <v>39</v>
      </c>
      <c r="C319" s="126" t="s">
        <v>228</v>
      </c>
      <c r="D319" s="86"/>
      <c r="E319" s="86"/>
      <c r="F319" s="86"/>
      <c r="G319" s="86"/>
      <c r="H319" s="86"/>
      <c r="I319" s="86"/>
      <c r="J319" s="87"/>
    </row>
    <row r="320" spans="1:10" x14ac:dyDescent="0.2">
      <c r="C320" s="126" t="s">
        <v>228</v>
      </c>
      <c r="D320" s="86"/>
      <c r="E320" s="86"/>
      <c r="F320" s="86"/>
      <c r="G320" s="86"/>
      <c r="H320" s="86"/>
      <c r="I320" s="86"/>
      <c r="J320" s="87"/>
    </row>
    <row r="321" spans="1:10" x14ac:dyDescent="0.2">
      <c r="C321" s="52"/>
      <c r="D321" s="86"/>
      <c r="E321" s="86"/>
      <c r="F321" s="86"/>
      <c r="G321" s="86"/>
      <c r="H321" s="86"/>
      <c r="I321" s="86"/>
      <c r="J321" s="87"/>
    </row>
    <row r="322" spans="1:10" x14ac:dyDescent="0.2">
      <c r="C322" s="53"/>
      <c r="D322" s="88"/>
      <c r="E322" s="88"/>
      <c r="F322" s="88"/>
      <c r="G322" s="88"/>
      <c r="H322" s="88"/>
      <c r="I322" s="88"/>
      <c r="J322" s="89"/>
    </row>
    <row r="323" spans="1:10" x14ac:dyDescent="0.2">
      <c r="A323" s="4"/>
      <c r="C323" s="37"/>
      <c r="D323" s="37"/>
      <c r="E323" s="37"/>
      <c r="F323" s="37"/>
      <c r="G323" s="37"/>
      <c r="H323" s="37"/>
      <c r="I323" s="37"/>
      <c r="J323" s="37"/>
    </row>
    <row r="324" spans="1:10" x14ac:dyDescent="0.2">
      <c r="A324" s="21" t="s">
        <v>37</v>
      </c>
      <c r="C324" s="58" t="s">
        <v>229</v>
      </c>
      <c r="D324" s="90"/>
      <c r="E324" s="90"/>
      <c r="F324" s="90"/>
      <c r="G324" s="90"/>
      <c r="H324" s="90"/>
      <c r="I324" s="90"/>
      <c r="J324" s="91"/>
    </row>
    <row r="325" spans="1:10" x14ac:dyDescent="0.2">
      <c r="A325" s="22"/>
      <c r="C325" s="55" t="s">
        <v>229</v>
      </c>
      <c r="D325" s="92"/>
      <c r="E325" s="92"/>
      <c r="F325" s="92"/>
      <c r="G325" s="92"/>
      <c r="H325" s="92"/>
      <c r="I325" s="92"/>
      <c r="J325" s="93"/>
    </row>
    <row r="326" spans="1:10" x14ac:dyDescent="0.2">
      <c r="C326" s="55" t="s">
        <v>229</v>
      </c>
      <c r="D326" s="92"/>
      <c r="E326" s="92"/>
      <c r="F326" s="92"/>
      <c r="G326" s="92"/>
      <c r="H326" s="92"/>
      <c r="I326" s="92"/>
      <c r="J326" s="93"/>
    </row>
    <row r="327" spans="1:10" x14ac:dyDescent="0.2">
      <c r="C327" s="56"/>
      <c r="D327" s="92"/>
      <c r="E327" s="92"/>
      <c r="F327" s="92"/>
      <c r="G327" s="92"/>
      <c r="H327" s="92"/>
      <c r="I327" s="92"/>
      <c r="J327" s="93"/>
    </row>
    <row r="328" spans="1:10" x14ac:dyDescent="0.2">
      <c r="C328" s="57"/>
      <c r="D328" s="95"/>
      <c r="E328" s="95"/>
      <c r="F328" s="95"/>
      <c r="G328" s="95"/>
      <c r="H328" s="95"/>
      <c r="I328" s="95"/>
      <c r="J328" s="96"/>
    </row>
    <row r="329" spans="1:10" x14ac:dyDescent="0.2">
      <c r="A329" s="4"/>
      <c r="C329" s="37"/>
      <c r="D329" s="37"/>
      <c r="E329" s="37"/>
      <c r="F329" s="37"/>
      <c r="G329" s="37"/>
      <c r="H329" s="37"/>
      <c r="I329" s="37"/>
      <c r="J329" s="37"/>
    </row>
    <row r="330" spans="1:10" x14ac:dyDescent="0.2">
      <c r="A330" s="21" t="s">
        <v>18</v>
      </c>
      <c r="C330" s="58" t="s">
        <v>230</v>
      </c>
      <c r="D330" s="90"/>
      <c r="E330" s="90"/>
      <c r="F330" s="90"/>
      <c r="G330" s="90"/>
      <c r="H330" s="90"/>
      <c r="I330" s="90"/>
      <c r="J330" s="91"/>
    </row>
    <row r="331" spans="1:10" x14ac:dyDescent="0.2">
      <c r="A331" s="22"/>
      <c r="C331" s="55" t="s">
        <v>230</v>
      </c>
      <c r="D331" s="92"/>
      <c r="E331" s="92"/>
      <c r="F331" s="92"/>
      <c r="G331" s="92"/>
      <c r="H331" s="92"/>
      <c r="I331" s="92"/>
      <c r="J331" s="93"/>
    </row>
    <row r="332" spans="1:10" x14ac:dyDescent="0.2">
      <c r="C332" s="55" t="s">
        <v>230</v>
      </c>
      <c r="D332" s="92"/>
      <c r="E332" s="92"/>
      <c r="F332" s="92"/>
      <c r="G332" s="92"/>
      <c r="H332" s="92"/>
      <c r="I332" s="92"/>
      <c r="J332" s="93"/>
    </row>
    <row r="333" spans="1:10" x14ac:dyDescent="0.2">
      <c r="C333" s="56"/>
      <c r="D333" s="92"/>
      <c r="E333" s="92"/>
      <c r="F333" s="92"/>
      <c r="G333" s="92"/>
      <c r="H333" s="92"/>
      <c r="I333" s="92"/>
      <c r="J333" s="93"/>
    </row>
    <row r="334" spans="1:10" x14ac:dyDescent="0.2">
      <c r="C334" s="56"/>
      <c r="D334" s="92"/>
      <c r="E334" s="92"/>
      <c r="F334" s="92"/>
      <c r="G334" s="92"/>
      <c r="H334" s="92"/>
      <c r="I334" s="92"/>
      <c r="J334" s="93"/>
    </row>
    <row r="335" spans="1:10" x14ac:dyDescent="0.2">
      <c r="C335" s="56"/>
      <c r="D335" s="92"/>
      <c r="E335" s="92"/>
      <c r="F335" s="92"/>
      <c r="G335" s="92"/>
      <c r="H335" s="92"/>
      <c r="I335" s="92"/>
      <c r="J335" s="93"/>
    </row>
    <row r="336" spans="1:10" x14ac:dyDescent="0.2">
      <c r="C336" s="56"/>
      <c r="D336" s="92"/>
      <c r="E336" s="92"/>
      <c r="F336" s="92"/>
      <c r="G336" s="92"/>
      <c r="H336" s="92"/>
      <c r="I336" s="92"/>
      <c r="J336" s="93"/>
    </row>
    <row r="337" spans="1:10" x14ac:dyDescent="0.2">
      <c r="C337" s="57"/>
      <c r="D337" s="95"/>
      <c r="E337" s="95"/>
      <c r="F337" s="95"/>
      <c r="G337" s="95"/>
      <c r="H337" s="95"/>
      <c r="I337" s="95"/>
      <c r="J337" s="96"/>
    </row>
    <row r="339" spans="1:10" x14ac:dyDescent="0.2">
      <c r="A339" s="2" t="s">
        <v>19</v>
      </c>
      <c r="C339" s="353">
        <v>0</v>
      </c>
      <c r="D339" s="354"/>
      <c r="F339" s="39" t="s">
        <v>20</v>
      </c>
      <c r="G339" s="40"/>
      <c r="I339" s="353">
        <v>0</v>
      </c>
      <c r="J339" s="354"/>
    </row>
    <row r="340" spans="1:10" x14ac:dyDescent="0.2">
      <c r="A340" s="4"/>
      <c r="B340" s="1"/>
      <c r="C340" s="188"/>
      <c r="D340" s="188"/>
      <c r="E340" s="1"/>
      <c r="F340" s="4"/>
      <c r="G340" s="4"/>
      <c r="I340" s="184"/>
      <c r="J340" s="184"/>
    </row>
    <row r="341" spans="1:10" x14ac:dyDescent="0.2">
      <c r="A341" s="182"/>
      <c r="B341" s="182" t="s">
        <v>67</v>
      </c>
      <c r="C341" s="185"/>
      <c r="D341" s="185"/>
      <c r="E341" s="183"/>
      <c r="G341" s="188"/>
      <c r="H341" s="1"/>
      <c r="I341" s="1"/>
      <c r="J341" s="1"/>
    </row>
    <row r="342" spans="1:10" x14ac:dyDescent="0.2">
      <c r="A342" s="42" t="s">
        <v>4</v>
      </c>
      <c r="B342" s="43"/>
      <c r="C342" s="102" t="s">
        <v>68</v>
      </c>
      <c r="D342" s="42" t="s">
        <v>80</v>
      </c>
      <c r="E342" s="51"/>
      <c r="F342" s="102" t="s">
        <v>69</v>
      </c>
      <c r="G342" s="45" t="s">
        <v>21</v>
      </c>
      <c r="H342" s="43"/>
      <c r="I342" s="102" t="s">
        <v>22</v>
      </c>
      <c r="J342" s="102" t="s">
        <v>23</v>
      </c>
    </row>
    <row r="343" spans="1:10" x14ac:dyDescent="0.2">
      <c r="A343" s="16">
        <v>43131</v>
      </c>
      <c r="B343" s="118">
        <v>1</v>
      </c>
      <c r="C343" s="24">
        <v>5</v>
      </c>
      <c r="D343" s="112"/>
      <c r="E343" s="117"/>
      <c r="F343" s="25">
        <f>C343</f>
        <v>5</v>
      </c>
      <c r="G343" s="26">
        <f>D343</f>
        <v>0</v>
      </c>
      <c r="H343" s="27"/>
      <c r="I343" s="28">
        <f t="shared" ref="I343:I354" si="8">F343/$F$355</f>
        <v>8.3333333333333329E-2</v>
      </c>
      <c r="J343" s="28">
        <f t="shared" ref="J343:J354" si="9">G343/$F$355</f>
        <v>0</v>
      </c>
    </row>
    <row r="344" spans="1:10" x14ac:dyDescent="0.2">
      <c r="A344" s="17">
        <v>43159</v>
      </c>
      <c r="B344" s="119">
        <v>2</v>
      </c>
      <c r="C344" s="15">
        <v>5</v>
      </c>
      <c r="D344" s="111"/>
      <c r="E344" s="187"/>
      <c r="F344" s="29">
        <f t="shared" ref="F344:F354" si="10">C344+F343</f>
        <v>10</v>
      </c>
      <c r="G344" s="30">
        <f t="shared" ref="G344:G354" si="11">D344+G343</f>
        <v>0</v>
      </c>
      <c r="H344" s="31"/>
      <c r="I344" s="32">
        <f t="shared" si="8"/>
        <v>0.16666666666666666</v>
      </c>
      <c r="J344" s="32">
        <f t="shared" si="9"/>
        <v>0</v>
      </c>
    </row>
    <row r="345" spans="1:10" x14ac:dyDescent="0.2">
      <c r="A345" s="16">
        <v>43190</v>
      </c>
      <c r="B345" s="118">
        <v>3</v>
      </c>
      <c r="C345" s="24">
        <v>5</v>
      </c>
      <c r="D345" s="112"/>
      <c r="E345" s="117"/>
      <c r="F345" s="25">
        <f t="shared" si="10"/>
        <v>15</v>
      </c>
      <c r="G345" s="26">
        <f t="shared" si="11"/>
        <v>0</v>
      </c>
      <c r="H345" s="27"/>
      <c r="I345" s="28">
        <f t="shared" si="8"/>
        <v>0.25</v>
      </c>
      <c r="J345" s="28">
        <f t="shared" si="9"/>
        <v>0</v>
      </c>
    </row>
    <row r="346" spans="1:10" x14ac:dyDescent="0.2">
      <c r="A346" s="17">
        <v>43220</v>
      </c>
      <c r="B346" s="119">
        <v>4</v>
      </c>
      <c r="C346" s="15">
        <v>5</v>
      </c>
      <c r="D346" s="111"/>
      <c r="E346" s="187"/>
      <c r="F346" s="29">
        <f t="shared" si="10"/>
        <v>20</v>
      </c>
      <c r="G346" s="30">
        <f t="shared" si="11"/>
        <v>0</v>
      </c>
      <c r="H346" s="31"/>
      <c r="I346" s="32">
        <f t="shared" si="8"/>
        <v>0.33333333333333331</v>
      </c>
      <c r="J346" s="32">
        <f t="shared" si="9"/>
        <v>0</v>
      </c>
    </row>
    <row r="347" spans="1:10" x14ac:dyDescent="0.2">
      <c r="A347" s="16">
        <v>43251</v>
      </c>
      <c r="B347" s="118">
        <v>5</v>
      </c>
      <c r="C347" s="24">
        <v>5</v>
      </c>
      <c r="D347" s="112"/>
      <c r="E347" s="117"/>
      <c r="F347" s="25">
        <f t="shared" si="10"/>
        <v>25</v>
      </c>
      <c r="G347" s="26">
        <f t="shared" si="11"/>
        <v>0</v>
      </c>
      <c r="H347" s="27"/>
      <c r="I347" s="28">
        <f t="shared" si="8"/>
        <v>0.41666666666666669</v>
      </c>
      <c r="J347" s="28">
        <f t="shared" si="9"/>
        <v>0</v>
      </c>
    </row>
    <row r="348" spans="1:10" x14ac:dyDescent="0.2">
      <c r="A348" s="17">
        <v>43281</v>
      </c>
      <c r="B348" s="119">
        <v>6</v>
      </c>
      <c r="C348" s="15">
        <v>5</v>
      </c>
      <c r="D348" s="111"/>
      <c r="E348" s="187"/>
      <c r="F348" s="29">
        <f t="shared" si="10"/>
        <v>30</v>
      </c>
      <c r="G348" s="30">
        <f t="shared" si="11"/>
        <v>0</v>
      </c>
      <c r="H348" s="31"/>
      <c r="I348" s="32">
        <f t="shared" si="8"/>
        <v>0.5</v>
      </c>
      <c r="J348" s="32">
        <f t="shared" si="9"/>
        <v>0</v>
      </c>
    </row>
    <row r="349" spans="1:10" x14ac:dyDescent="0.2">
      <c r="A349" s="16">
        <v>43312</v>
      </c>
      <c r="B349" s="118">
        <v>7</v>
      </c>
      <c r="C349" s="24">
        <v>5</v>
      </c>
      <c r="D349" s="112"/>
      <c r="E349" s="117"/>
      <c r="F349" s="25">
        <f t="shared" si="10"/>
        <v>35</v>
      </c>
      <c r="G349" s="26">
        <f t="shared" si="11"/>
        <v>0</v>
      </c>
      <c r="H349" s="27"/>
      <c r="I349" s="28">
        <f t="shared" si="8"/>
        <v>0.58333333333333337</v>
      </c>
      <c r="J349" s="28">
        <f t="shared" si="9"/>
        <v>0</v>
      </c>
    </row>
    <row r="350" spans="1:10" x14ac:dyDescent="0.2">
      <c r="A350" s="17">
        <v>43343</v>
      </c>
      <c r="B350" s="119">
        <v>8</v>
      </c>
      <c r="C350" s="15">
        <v>5</v>
      </c>
      <c r="D350" s="111"/>
      <c r="E350" s="187"/>
      <c r="F350" s="29">
        <f t="shared" si="10"/>
        <v>40</v>
      </c>
      <c r="G350" s="30">
        <f t="shared" si="11"/>
        <v>0</v>
      </c>
      <c r="H350" s="31"/>
      <c r="I350" s="32">
        <f t="shared" si="8"/>
        <v>0.66666666666666663</v>
      </c>
      <c r="J350" s="32">
        <f t="shared" si="9"/>
        <v>0</v>
      </c>
    </row>
    <row r="351" spans="1:10" x14ac:dyDescent="0.2">
      <c r="A351" s="16">
        <v>43373</v>
      </c>
      <c r="B351" s="118">
        <v>9</v>
      </c>
      <c r="C351" s="24">
        <v>5</v>
      </c>
      <c r="D351" s="112"/>
      <c r="E351" s="117"/>
      <c r="F351" s="25">
        <f t="shared" si="10"/>
        <v>45</v>
      </c>
      <c r="G351" s="26">
        <f t="shared" si="11"/>
        <v>0</v>
      </c>
      <c r="H351" s="27"/>
      <c r="I351" s="28">
        <f t="shared" si="8"/>
        <v>0.75</v>
      </c>
      <c r="J351" s="28">
        <f t="shared" si="9"/>
        <v>0</v>
      </c>
    </row>
    <row r="352" spans="1:10" x14ac:dyDescent="0.2">
      <c r="A352" s="17">
        <v>43404</v>
      </c>
      <c r="B352" s="119">
        <v>10</v>
      </c>
      <c r="C352" s="15">
        <v>5</v>
      </c>
      <c r="D352" s="111"/>
      <c r="E352" s="187"/>
      <c r="F352" s="29">
        <f t="shared" si="10"/>
        <v>50</v>
      </c>
      <c r="G352" s="30">
        <f t="shared" si="11"/>
        <v>0</v>
      </c>
      <c r="H352" s="31"/>
      <c r="I352" s="32">
        <f t="shared" si="8"/>
        <v>0.83333333333333337</v>
      </c>
      <c r="J352" s="32">
        <f t="shared" si="9"/>
        <v>0</v>
      </c>
    </row>
    <row r="353" spans="1:10" x14ac:dyDescent="0.2">
      <c r="A353" s="16">
        <v>43434</v>
      </c>
      <c r="B353" s="118">
        <v>11</v>
      </c>
      <c r="C353" s="24">
        <v>5</v>
      </c>
      <c r="D353" s="112"/>
      <c r="E353" s="117"/>
      <c r="F353" s="25">
        <f t="shared" si="10"/>
        <v>55</v>
      </c>
      <c r="G353" s="26">
        <f t="shared" si="11"/>
        <v>0</v>
      </c>
      <c r="H353" s="27"/>
      <c r="I353" s="28">
        <f t="shared" si="8"/>
        <v>0.91666666666666663</v>
      </c>
      <c r="J353" s="28">
        <f t="shared" si="9"/>
        <v>0</v>
      </c>
    </row>
    <row r="354" spans="1:10" x14ac:dyDescent="0.2">
      <c r="A354" s="17">
        <v>43465</v>
      </c>
      <c r="B354" s="119">
        <v>12</v>
      </c>
      <c r="C354" s="15">
        <v>5</v>
      </c>
      <c r="D354" s="111"/>
      <c r="E354" s="187"/>
      <c r="F354" s="29">
        <f t="shared" si="10"/>
        <v>60</v>
      </c>
      <c r="G354" s="30">
        <f t="shared" si="11"/>
        <v>0</v>
      </c>
      <c r="H354" s="31"/>
      <c r="I354" s="32">
        <f t="shared" si="8"/>
        <v>1</v>
      </c>
      <c r="J354" s="32">
        <f t="shared" si="9"/>
        <v>0</v>
      </c>
    </row>
    <row r="355" spans="1:10" x14ac:dyDescent="0.2">
      <c r="A355" s="46" t="s">
        <v>24</v>
      </c>
      <c r="B355" s="120">
        <v>13</v>
      </c>
      <c r="C355" s="102">
        <f>SUM(C343:C354)</f>
        <v>60</v>
      </c>
      <c r="D355" s="42">
        <f>SUM(D343:D354)</f>
        <v>0</v>
      </c>
      <c r="E355" s="51"/>
      <c r="F355" s="47">
        <f>F354</f>
        <v>60</v>
      </c>
      <c r="G355" s="48">
        <f>G354</f>
        <v>0</v>
      </c>
      <c r="H355" s="49"/>
      <c r="I355" s="50">
        <f>I354</f>
        <v>1</v>
      </c>
      <c r="J355" s="50">
        <f>J354</f>
        <v>0</v>
      </c>
    </row>
    <row r="357" spans="1:10" x14ac:dyDescent="0.2">
      <c r="A357" s="66"/>
      <c r="B357" s="66"/>
      <c r="C357" s="67" t="s">
        <v>231</v>
      </c>
      <c r="D357" s="66" t="str">
        <f>C359</f>
        <v>nombre de componente 6</v>
      </c>
      <c r="E357" s="66"/>
      <c r="F357" s="66"/>
      <c r="G357" s="66"/>
      <c r="H357" s="66"/>
      <c r="I357" s="66"/>
      <c r="J357" s="66"/>
    </row>
    <row r="358" spans="1:10" x14ac:dyDescent="0.2">
      <c r="I358" s="327" t="s">
        <v>224</v>
      </c>
      <c r="J358" s="328"/>
    </row>
    <row r="359" spans="1:10" x14ac:dyDescent="0.2">
      <c r="A359" s="2" t="s">
        <v>11</v>
      </c>
      <c r="C359" s="355" t="s">
        <v>232</v>
      </c>
      <c r="D359" s="356"/>
      <c r="E359" s="356"/>
      <c r="F359" s="356"/>
      <c r="G359" s="356"/>
      <c r="H359" s="65"/>
      <c r="I359" s="131" t="s">
        <v>85</v>
      </c>
      <c r="J359" s="134">
        <f>beneficiarios!N43</f>
        <v>166</v>
      </c>
    </row>
    <row r="360" spans="1:10" x14ac:dyDescent="0.2">
      <c r="A360" s="2" t="s">
        <v>12</v>
      </c>
      <c r="C360" s="331" t="s">
        <v>94</v>
      </c>
      <c r="D360" s="332"/>
      <c r="E360" s="332"/>
      <c r="F360" s="332"/>
      <c r="G360" s="333"/>
      <c r="H360" s="65"/>
      <c r="I360" s="131" t="s">
        <v>221</v>
      </c>
      <c r="J360" s="134">
        <f>beneficiarios!N44</f>
        <v>16</v>
      </c>
    </row>
    <row r="361" spans="1:10" x14ac:dyDescent="0.2">
      <c r="A361" s="128" t="s">
        <v>13</v>
      </c>
      <c r="C361" s="355" t="s">
        <v>248</v>
      </c>
      <c r="D361" s="356"/>
      <c r="E361" s="356"/>
      <c r="F361" s="356"/>
      <c r="G361" s="358"/>
      <c r="H361" s="65"/>
      <c r="I361" s="132" t="s">
        <v>222</v>
      </c>
      <c r="J361" s="134">
        <f>beneficiarios!N45</f>
        <v>16</v>
      </c>
    </row>
    <row r="362" spans="1:10" ht="25.5" x14ac:dyDescent="0.2">
      <c r="A362" s="135" t="s">
        <v>245</v>
      </c>
      <c r="C362" s="359" t="s">
        <v>249</v>
      </c>
      <c r="D362" s="360"/>
      <c r="E362" s="360"/>
      <c r="F362" s="360"/>
      <c r="G362" s="361"/>
      <c r="H362" s="65"/>
      <c r="I362" s="132" t="s">
        <v>223</v>
      </c>
      <c r="J362" s="134">
        <f>beneficiarios!N46</f>
        <v>16</v>
      </c>
    </row>
    <row r="363" spans="1:10" x14ac:dyDescent="0.2">
      <c r="A363" s="1"/>
    </row>
    <row r="364" spans="1:10" x14ac:dyDescent="0.2">
      <c r="A364" s="2" t="s">
        <v>15</v>
      </c>
      <c r="C364" s="337">
        <v>43101</v>
      </c>
      <c r="D364" s="338"/>
      <c r="F364" s="186" t="s">
        <v>16</v>
      </c>
      <c r="G364" s="40"/>
      <c r="I364" s="337">
        <v>43465</v>
      </c>
      <c r="J364" s="338"/>
    </row>
    <row r="366" spans="1:10" x14ac:dyDescent="0.2">
      <c r="A366" s="339" t="s">
        <v>17</v>
      </c>
      <c r="B366" s="340"/>
      <c r="C366" s="337">
        <v>42985</v>
      </c>
      <c r="D366" s="341"/>
      <c r="E366" s="20"/>
      <c r="F366" s="324" t="s">
        <v>246</v>
      </c>
      <c r="G366" s="325"/>
      <c r="H366" s="326"/>
      <c r="I366" s="342" t="s">
        <v>130</v>
      </c>
      <c r="J366" s="343"/>
    </row>
    <row r="367" spans="1:10" ht="13.5" thickBot="1" x14ac:dyDescent="0.25">
      <c r="A367" s="33"/>
      <c r="C367" s="184"/>
      <c r="D367" s="184"/>
      <c r="E367" s="184"/>
      <c r="F367" s="184"/>
    </row>
    <row r="368" spans="1:10" ht="25.5" customHeight="1" thickBot="1" x14ac:dyDescent="0.25">
      <c r="A368" s="307" t="s">
        <v>84</v>
      </c>
      <c r="B368" s="308"/>
      <c r="C368" s="309" t="s">
        <v>97</v>
      </c>
      <c r="D368" s="310"/>
      <c r="E368" s="307" t="s">
        <v>77</v>
      </c>
      <c r="F368" s="308"/>
      <c r="G368" s="309" t="s">
        <v>96</v>
      </c>
      <c r="H368" s="310"/>
      <c r="I368" s="124" t="s">
        <v>88</v>
      </c>
      <c r="J368" s="125" t="s">
        <v>125</v>
      </c>
    </row>
    <row r="370" spans="1:10" x14ac:dyDescent="0.2">
      <c r="A370" s="35" t="s">
        <v>74</v>
      </c>
      <c r="C370" s="344" t="s">
        <v>233</v>
      </c>
      <c r="D370" s="345"/>
      <c r="E370" s="345"/>
      <c r="F370" s="345"/>
      <c r="G370" s="345"/>
      <c r="H370" s="345"/>
      <c r="I370" s="345"/>
      <c r="J370" s="346"/>
    </row>
    <row r="371" spans="1:10" x14ac:dyDescent="0.2">
      <c r="A371" s="36"/>
      <c r="C371" s="347"/>
      <c r="D371" s="348"/>
      <c r="E371" s="348"/>
      <c r="F371" s="348"/>
      <c r="G371" s="348"/>
      <c r="H371" s="348"/>
      <c r="I371" s="348"/>
      <c r="J371" s="349"/>
    </row>
    <row r="372" spans="1:10" x14ac:dyDescent="0.2">
      <c r="A372" s="4"/>
      <c r="C372" s="347"/>
      <c r="D372" s="348"/>
      <c r="E372" s="348"/>
      <c r="F372" s="348"/>
      <c r="G372" s="348"/>
      <c r="H372" s="348"/>
      <c r="I372" s="348"/>
      <c r="J372" s="349"/>
    </row>
    <row r="373" spans="1:10" x14ac:dyDescent="0.2">
      <c r="A373" s="4"/>
      <c r="C373" s="350"/>
      <c r="D373" s="351"/>
      <c r="E373" s="351"/>
      <c r="F373" s="351"/>
      <c r="G373" s="351"/>
      <c r="H373" s="351"/>
      <c r="I373" s="351"/>
      <c r="J373" s="352"/>
    </row>
    <row r="374" spans="1:10" x14ac:dyDescent="0.2">
      <c r="A374" s="4"/>
      <c r="C374" s="37"/>
      <c r="D374" s="37"/>
      <c r="E374" s="37"/>
      <c r="F374" s="37"/>
      <c r="G374" s="37"/>
      <c r="H374" s="37"/>
      <c r="I374" s="37"/>
      <c r="J374" s="37"/>
    </row>
    <row r="375" spans="1:10" x14ac:dyDescent="0.2">
      <c r="A375" s="21" t="s">
        <v>38</v>
      </c>
      <c r="C375" s="54" t="s">
        <v>234</v>
      </c>
      <c r="D375" s="84"/>
      <c r="E375" s="84"/>
      <c r="F375" s="84"/>
      <c r="G375" s="84"/>
      <c r="H375" s="84"/>
      <c r="I375" s="84"/>
      <c r="J375" s="85"/>
    </row>
    <row r="376" spans="1:10" x14ac:dyDescent="0.2">
      <c r="A376" s="22" t="s">
        <v>39</v>
      </c>
      <c r="C376" s="126" t="s">
        <v>234</v>
      </c>
      <c r="D376" s="86"/>
      <c r="E376" s="86"/>
      <c r="F376" s="86"/>
      <c r="G376" s="86"/>
      <c r="H376" s="86"/>
      <c r="I376" s="86"/>
      <c r="J376" s="87"/>
    </row>
    <row r="377" spans="1:10" x14ac:dyDescent="0.2">
      <c r="C377" s="126" t="s">
        <v>234</v>
      </c>
      <c r="D377" s="86"/>
      <c r="E377" s="86"/>
      <c r="F377" s="86"/>
      <c r="G377" s="86"/>
      <c r="H377" s="86"/>
      <c r="I377" s="86"/>
      <c r="J377" s="87"/>
    </row>
    <row r="378" spans="1:10" x14ac:dyDescent="0.2">
      <c r="C378" s="52"/>
      <c r="D378" s="86"/>
      <c r="E378" s="86"/>
      <c r="F378" s="86"/>
      <c r="G378" s="86"/>
      <c r="H378" s="86"/>
      <c r="I378" s="86"/>
      <c r="J378" s="87"/>
    </row>
    <row r="379" spans="1:10" x14ac:dyDescent="0.2">
      <c r="C379" s="53"/>
      <c r="D379" s="88"/>
      <c r="E379" s="88"/>
      <c r="F379" s="88"/>
      <c r="G379" s="88"/>
      <c r="H379" s="88"/>
      <c r="I379" s="88"/>
      <c r="J379" s="89"/>
    </row>
    <row r="380" spans="1:10" x14ac:dyDescent="0.2">
      <c r="A380" s="4"/>
      <c r="C380" s="37"/>
      <c r="D380" s="37"/>
      <c r="E380" s="37"/>
      <c r="F380" s="37"/>
      <c r="G380" s="37"/>
      <c r="H380" s="37"/>
      <c r="I380" s="37"/>
      <c r="J380" s="37"/>
    </row>
    <row r="381" spans="1:10" x14ac:dyDescent="0.2">
      <c r="A381" s="21" t="s">
        <v>37</v>
      </c>
      <c r="C381" s="58" t="s">
        <v>235</v>
      </c>
      <c r="D381" s="90"/>
      <c r="E381" s="90"/>
      <c r="F381" s="90"/>
      <c r="G381" s="90"/>
      <c r="H381" s="90"/>
      <c r="I381" s="90"/>
      <c r="J381" s="91"/>
    </row>
    <row r="382" spans="1:10" x14ac:dyDescent="0.2">
      <c r="A382" s="22"/>
      <c r="C382" s="55" t="s">
        <v>235</v>
      </c>
      <c r="D382" s="92"/>
      <c r="E382" s="92"/>
      <c r="F382" s="92"/>
      <c r="G382" s="92"/>
      <c r="H382" s="92"/>
      <c r="I382" s="92"/>
      <c r="J382" s="93"/>
    </row>
    <row r="383" spans="1:10" x14ac:dyDescent="0.2">
      <c r="C383" s="55" t="s">
        <v>235</v>
      </c>
      <c r="D383" s="92"/>
      <c r="E383" s="92"/>
      <c r="F383" s="92"/>
      <c r="G383" s="92"/>
      <c r="H383" s="92"/>
      <c r="I383" s="92"/>
      <c r="J383" s="93"/>
    </row>
    <row r="384" spans="1:10" x14ac:dyDescent="0.2">
      <c r="C384" s="56"/>
      <c r="D384" s="92"/>
      <c r="E384" s="92"/>
      <c r="F384" s="92"/>
      <c r="G384" s="92"/>
      <c r="H384" s="92"/>
      <c r="I384" s="92"/>
      <c r="J384" s="93"/>
    </row>
    <row r="385" spans="1:10" x14ac:dyDescent="0.2">
      <c r="C385" s="57"/>
      <c r="D385" s="95"/>
      <c r="E385" s="95"/>
      <c r="F385" s="95"/>
      <c r="G385" s="95"/>
      <c r="H385" s="95"/>
      <c r="I385" s="95"/>
      <c r="J385" s="96"/>
    </row>
    <row r="386" spans="1:10" x14ac:dyDescent="0.2">
      <c r="A386" s="4"/>
      <c r="C386" s="37"/>
      <c r="D386" s="37"/>
      <c r="E386" s="37"/>
      <c r="F386" s="37"/>
      <c r="G386" s="37"/>
      <c r="H386" s="37"/>
      <c r="I386" s="37"/>
      <c r="J386" s="37"/>
    </row>
    <row r="387" spans="1:10" x14ac:dyDescent="0.2">
      <c r="A387" s="21" t="s">
        <v>18</v>
      </c>
      <c r="C387" s="58" t="s">
        <v>236</v>
      </c>
      <c r="D387" s="90"/>
      <c r="E387" s="90"/>
      <c r="F387" s="90"/>
      <c r="G387" s="90"/>
      <c r="H387" s="90"/>
      <c r="I387" s="90"/>
      <c r="J387" s="91"/>
    </row>
    <row r="388" spans="1:10" x14ac:dyDescent="0.2">
      <c r="A388" s="22"/>
      <c r="C388" s="55" t="s">
        <v>236</v>
      </c>
      <c r="D388" s="92"/>
      <c r="E388" s="92"/>
      <c r="F388" s="92"/>
      <c r="G388" s="92"/>
      <c r="H388" s="92"/>
      <c r="I388" s="92"/>
      <c r="J388" s="93"/>
    </row>
    <row r="389" spans="1:10" x14ac:dyDescent="0.2">
      <c r="C389" s="55" t="s">
        <v>236</v>
      </c>
      <c r="D389" s="92"/>
      <c r="E389" s="92"/>
      <c r="F389" s="92"/>
      <c r="G389" s="92"/>
      <c r="H389" s="92"/>
      <c r="I389" s="92"/>
      <c r="J389" s="93"/>
    </row>
    <row r="390" spans="1:10" x14ac:dyDescent="0.2">
      <c r="C390" s="56"/>
      <c r="D390" s="92"/>
      <c r="E390" s="92"/>
      <c r="F390" s="92"/>
      <c r="G390" s="92"/>
      <c r="H390" s="92"/>
      <c r="I390" s="92"/>
      <c r="J390" s="93"/>
    </row>
    <row r="391" spans="1:10" x14ac:dyDescent="0.2">
      <c r="C391" s="56"/>
      <c r="D391" s="92"/>
      <c r="E391" s="92"/>
      <c r="F391" s="92"/>
      <c r="G391" s="92"/>
      <c r="H391" s="92"/>
      <c r="I391" s="92"/>
      <c r="J391" s="93"/>
    </row>
    <row r="392" spans="1:10" x14ac:dyDescent="0.2">
      <c r="C392" s="56"/>
      <c r="D392" s="92"/>
      <c r="E392" s="92"/>
      <c r="F392" s="92"/>
      <c r="G392" s="92"/>
      <c r="H392" s="92"/>
      <c r="I392" s="92"/>
      <c r="J392" s="93"/>
    </row>
    <row r="393" spans="1:10" x14ac:dyDescent="0.2">
      <c r="C393" s="56"/>
      <c r="D393" s="92"/>
      <c r="E393" s="92"/>
      <c r="F393" s="92"/>
      <c r="G393" s="92"/>
      <c r="H393" s="92"/>
      <c r="I393" s="92"/>
      <c r="J393" s="93"/>
    </row>
    <row r="394" spans="1:10" x14ac:dyDescent="0.2">
      <c r="C394" s="57"/>
      <c r="D394" s="95"/>
      <c r="E394" s="95"/>
      <c r="F394" s="95"/>
      <c r="G394" s="95"/>
      <c r="H394" s="95"/>
      <c r="I394" s="95"/>
      <c r="J394" s="96"/>
    </row>
    <row r="396" spans="1:10" x14ac:dyDescent="0.2">
      <c r="A396" s="2" t="s">
        <v>19</v>
      </c>
      <c r="C396" s="353">
        <v>0</v>
      </c>
      <c r="D396" s="354"/>
      <c r="F396" s="39" t="s">
        <v>20</v>
      </c>
      <c r="G396" s="40"/>
      <c r="I396" s="353">
        <v>0</v>
      </c>
      <c r="J396" s="354"/>
    </row>
    <row r="397" spans="1:10" x14ac:dyDescent="0.2">
      <c r="A397" s="4"/>
      <c r="B397" s="1"/>
      <c r="C397" s="188"/>
      <c r="D397" s="188"/>
      <c r="E397" s="1"/>
      <c r="F397" s="4"/>
      <c r="G397" s="4"/>
      <c r="I397" s="184"/>
      <c r="J397" s="184"/>
    </row>
    <row r="398" spans="1:10" x14ac:dyDescent="0.2">
      <c r="A398" s="182"/>
      <c r="B398" s="182" t="s">
        <v>67</v>
      </c>
      <c r="C398" s="185"/>
      <c r="D398" s="185"/>
      <c r="E398" s="183"/>
      <c r="G398" s="188"/>
      <c r="H398" s="1"/>
      <c r="I398" s="1"/>
      <c r="J398" s="1"/>
    </row>
    <row r="399" spans="1:10" x14ac:dyDescent="0.2">
      <c r="A399" s="42" t="s">
        <v>4</v>
      </c>
      <c r="B399" s="43"/>
      <c r="C399" s="102" t="s">
        <v>68</v>
      </c>
      <c r="D399" s="42" t="s">
        <v>80</v>
      </c>
      <c r="E399" s="51"/>
      <c r="F399" s="102" t="s">
        <v>69</v>
      </c>
      <c r="G399" s="45" t="s">
        <v>21</v>
      </c>
      <c r="H399" s="43"/>
      <c r="I399" s="102" t="s">
        <v>22</v>
      </c>
      <c r="J399" s="102" t="s">
        <v>23</v>
      </c>
    </row>
    <row r="400" spans="1:10" x14ac:dyDescent="0.2">
      <c r="A400" s="16">
        <v>43131</v>
      </c>
      <c r="B400" s="118">
        <v>1</v>
      </c>
      <c r="C400" s="24">
        <v>60</v>
      </c>
      <c r="D400" s="112"/>
      <c r="E400" s="117"/>
      <c r="F400" s="25">
        <f>C400</f>
        <v>60</v>
      </c>
      <c r="G400" s="26">
        <f>D400</f>
        <v>0</v>
      </c>
      <c r="H400" s="27"/>
      <c r="I400" s="28">
        <f t="shared" ref="I400:I411" si="12">F400/$F$412</f>
        <v>0.11904761904761904</v>
      </c>
      <c r="J400" s="28">
        <f t="shared" ref="J400:J411" si="13">G400/$F$412</f>
        <v>0</v>
      </c>
    </row>
    <row r="401" spans="1:10" x14ac:dyDescent="0.2">
      <c r="A401" s="17">
        <v>43159</v>
      </c>
      <c r="B401" s="119">
        <v>2</v>
      </c>
      <c r="C401" s="15">
        <v>60</v>
      </c>
      <c r="D401" s="111"/>
      <c r="E401" s="187"/>
      <c r="F401" s="29">
        <f t="shared" ref="F401:F411" si="14">C401+F400</f>
        <v>120</v>
      </c>
      <c r="G401" s="30">
        <f t="shared" ref="G401:G411" si="15">D401+G400</f>
        <v>0</v>
      </c>
      <c r="H401" s="31"/>
      <c r="I401" s="32">
        <f t="shared" si="12"/>
        <v>0.23809523809523808</v>
      </c>
      <c r="J401" s="32">
        <f t="shared" si="13"/>
        <v>0</v>
      </c>
    </row>
    <row r="402" spans="1:10" x14ac:dyDescent="0.2">
      <c r="A402" s="16">
        <v>43190</v>
      </c>
      <c r="B402" s="118">
        <v>3</v>
      </c>
      <c r="C402" s="24">
        <v>60</v>
      </c>
      <c r="D402" s="112"/>
      <c r="E402" s="117"/>
      <c r="F402" s="25">
        <f t="shared" si="14"/>
        <v>180</v>
      </c>
      <c r="G402" s="26">
        <f t="shared" si="15"/>
        <v>0</v>
      </c>
      <c r="H402" s="27"/>
      <c r="I402" s="28">
        <f t="shared" si="12"/>
        <v>0.35714285714285715</v>
      </c>
      <c r="J402" s="28">
        <f t="shared" si="13"/>
        <v>0</v>
      </c>
    </row>
    <row r="403" spans="1:10" x14ac:dyDescent="0.2">
      <c r="A403" s="17">
        <v>43220</v>
      </c>
      <c r="B403" s="119">
        <v>4</v>
      </c>
      <c r="C403" s="15">
        <v>60</v>
      </c>
      <c r="D403" s="111"/>
      <c r="E403" s="187"/>
      <c r="F403" s="29">
        <f t="shared" si="14"/>
        <v>240</v>
      </c>
      <c r="G403" s="30">
        <f t="shared" si="15"/>
        <v>0</v>
      </c>
      <c r="H403" s="31"/>
      <c r="I403" s="32">
        <f t="shared" si="12"/>
        <v>0.47619047619047616</v>
      </c>
      <c r="J403" s="32">
        <f t="shared" si="13"/>
        <v>0</v>
      </c>
    </row>
    <row r="404" spans="1:10" x14ac:dyDescent="0.2">
      <c r="A404" s="16">
        <v>43251</v>
      </c>
      <c r="B404" s="118">
        <v>5</v>
      </c>
      <c r="C404" s="24">
        <v>60</v>
      </c>
      <c r="D404" s="112"/>
      <c r="E404" s="117"/>
      <c r="F404" s="25">
        <f t="shared" si="14"/>
        <v>300</v>
      </c>
      <c r="G404" s="26">
        <f t="shared" si="15"/>
        <v>0</v>
      </c>
      <c r="H404" s="27"/>
      <c r="I404" s="28">
        <f t="shared" si="12"/>
        <v>0.59523809523809523</v>
      </c>
      <c r="J404" s="28">
        <f t="shared" si="13"/>
        <v>0</v>
      </c>
    </row>
    <row r="405" spans="1:10" x14ac:dyDescent="0.2">
      <c r="A405" s="17">
        <v>43281</v>
      </c>
      <c r="B405" s="119">
        <v>6</v>
      </c>
      <c r="C405" s="15">
        <v>60</v>
      </c>
      <c r="D405" s="111"/>
      <c r="E405" s="187"/>
      <c r="F405" s="29">
        <f t="shared" si="14"/>
        <v>360</v>
      </c>
      <c r="G405" s="30">
        <f t="shared" si="15"/>
        <v>0</v>
      </c>
      <c r="H405" s="31"/>
      <c r="I405" s="32">
        <f t="shared" si="12"/>
        <v>0.7142857142857143</v>
      </c>
      <c r="J405" s="32">
        <f t="shared" si="13"/>
        <v>0</v>
      </c>
    </row>
    <row r="406" spans="1:10" x14ac:dyDescent="0.2">
      <c r="A406" s="16">
        <v>43312</v>
      </c>
      <c r="B406" s="118">
        <v>7</v>
      </c>
      <c r="C406" s="24">
        <v>60</v>
      </c>
      <c r="D406" s="112"/>
      <c r="E406" s="117"/>
      <c r="F406" s="25">
        <f t="shared" si="14"/>
        <v>420</v>
      </c>
      <c r="G406" s="26">
        <f t="shared" si="15"/>
        <v>0</v>
      </c>
      <c r="H406" s="27"/>
      <c r="I406" s="28">
        <f t="shared" si="12"/>
        <v>0.83333333333333337</v>
      </c>
      <c r="J406" s="28">
        <f t="shared" si="13"/>
        <v>0</v>
      </c>
    </row>
    <row r="407" spans="1:10" x14ac:dyDescent="0.2">
      <c r="A407" s="17">
        <v>43343</v>
      </c>
      <c r="B407" s="119">
        <v>8</v>
      </c>
      <c r="C407" s="15">
        <v>6</v>
      </c>
      <c r="D407" s="111"/>
      <c r="E407" s="187"/>
      <c r="F407" s="29">
        <f t="shared" si="14"/>
        <v>426</v>
      </c>
      <c r="G407" s="30">
        <f t="shared" si="15"/>
        <v>0</v>
      </c>
      <c r="H407" s="31"/>
      <c r="I407" s="32">
        <f t="shared" si="12"/>
        <v>0.84523809523809523</v>
      </c>
      <c r="J407" s="32">
        <f t="shared" si="13"/>
        <v>0</v>
      </c>
    </row>
    <row r="408" spans="1:10" x14ac:dyDescent="0.2">
      <c r="A408" s="16">
        <v>43373</v>
      </c>
      <c r="B408" s="118">
        <v>9</v>
      </c>
      <c r="C408" s="24">
        <v>6</v>
      </c>
      <c r="D408" s="112"/>
      <c r="E408" s="117"/>
      <c r="F408" s="25">
        <f t="shared" si="14"/>
        <v>432</v>
      </c>
      <c r="G408" s="26">
        <f t="shared" si="15"/>
        <v>0</v>
      </c>
      <c r="H408" s="27"/>
      <c r="I408" s="28">
        <f t="shared" si="12"/>
        <v>0.8571428571428571</v>
      </c>
      <c r="J408" s="28">
        <f t="shared" si="13"/>
        <v>0</v>
      </c>
    </row>
    <row r="409" spans="1:10" x14ac:dyDescent="0.2">
      <c r="A409" s="17">
        <v>43404</v>
      </c>
      <c r="B409" s="119">
        <v>10</v>
      </c>
      <c r="C409" s="15">
        <v>6</v>
      </c>
      <c r="D409" s="111"/>
      <c r="E409" s="187"/>
      <c r="F409" s="29">
        <f t="shared" si="14"/>
        <v>438</v>
      </c>
      <c r="G409" s="30">
        <f t="shared" si="15"/>
        <v>0</v>
      </c>
      <c r="H409" s="31"/>
      <c r="I409" s="32">
        <f t="shared" si="12"/>
        <v>0.86904761904761907</v>
      </c>
      <c r="J409" s="32">
        <f t="shared" si="13"/>
        <v>0</v>
      </c>
    </row>
    <row r="410" spans="1:10" x14ac:dyDescent="0.2">
      <c r="A410" s="16">
        <v>43434</v>
      </c>
      <c r="B410" s="118">
        <v>11</v>
      </c>
      <c r="C410" s="24">
        <v>6</v>
      </c>
      <c r="D410" s="112"/>
      <c r="E410" s="117"/>
      <c r="F410" s="25">
        <f t="shared" si="14"/>
        <v>444</v>
      </c>
      <c r="G410" s="26">
        <f t="shared" si="15"/>
        <v>0</v>
      </c>
      <c r="H410" s="27"/>
      <c r="I410" s="28">
        <f t="shared" si="12"/>
        <v>0.88095238095238093</v>
      </c>
      <c r="J410" s="28">
        <f t="shared" si="13"/>
        <v>0</v>
      </c>
    </row>
    <row r="411" spans="1:10" x14ac:dyDescent="0.2">
      <c r="A411" s="17">
        <v>43465</v>
      </c>
      <c r="B411" s="119">
        <v>12</v>
      </c>
      <c r="C411" s="15">
        <v>60</v>
      </c>
      <c r="D411" s="111"/>
      <c r="E411" s="187"/>
      <c r="F411" s="29">
        <f t="shared" si="14"/>
        <v>504</v>
      </c>
      <c r="G411" s="30">
        <f t="shared" si="15"/>
        <v>0</v>
      </c>
      <c r="H411" s="31"/>
      <c r="I411" s="32">
        <f t="shared" si="12"/>
        <v>1</v>
      </c>
      <c r="J411" s="32">
        <f t="shared" si="13"/>
        <v>0</v>
      </c>
    </row>
    <row r="412" spans="1:10" x14ac:dyDescent="0.2">
      <c r="A412" s="46" t="s">
        <v>24</v>
      </c>
      <c r="B412" s="120">
        <v>13</v>
      </c>
      <c r="C412" s="102">
        <f>SUM(C400:C411)</f>
        <v>504</v>
      </c>
      <c r="D412" s="42">
        <f>SUM(D400:D411)</f>
        <v>0</v>
      </c>
      <c r="E412" s="51"/>
      <c r="F412" s="47">
        <f>F411</f>
        <v>504</v>
      </c>
      <c r="G412" s="48">
        <f>G411</f>
        <v>0</v>
      </c>
      <c r="H412" s="49"/>
      <c r="I412" s="50">
        <f>I411</f>
        <v>1</v>
      </c>
      <c r="J412" s="50">
        <f>J411</f>
        <v>0</v>
      </c>
    </row>
    <row r="414" spans="1:10" x14ac:dyDescent="0.2">
      <c r="A414" s="66"/>
      <c r="B414" s="66"/>
      <c r="C414" s="67" t="s">
        <v>239</v>
      </c>
      <c r="D414" s="66" t="str">
        <f>C416</f>
        <v>nombre de componente 7</v>
      </c>
      <c r="E414" s="66"/>
      <c r="F414" s="66"/>
      <c r="G414" s="66"/>
      <c r="H414" s="66"/>
      <c r="I414" s="66"/>
      <c r="J414" s="66"/>
    </row>
    <row r="415" spans="1:10" x14ac:dyDescent="0.2">
      <c r="I415" s="327" t="s">
        <v>224</v>
      </c>
      <c r="J415" s="328"/>
    </row>
    <row r="416" spans="1:10" x14ac:dyDescent="0.2">
      <c r="A416" s="2" t="s">
        <v>11</v>
      </c>
      <c r="C416" s="329" t="s">
        <v>240</v>
      </c>
      <c r="D416" s="330"/>
      <c r="E416" s="330"/>
      <c r="F416" s="330"/>
      <c r="G416" s="330"/>
      <c r="H416" s="65"/>
      <c r="I416" s="131" t="s">
        <v>85</v>
      </c>
      <c r="J416" s="134">
        <f>beneficiarios!N50</f>
        <v>177</v>
      </c>
    </row>
    <row r="417" spans="1:10" x14ac:dyDescent="0.2">
      <c r="A417" s="2" t="s">
        <v>12</v>
      </c>
      <c r="C417" s="331" t="s">
        <v>94</v>
      </c>
      <c r="D417" s="332"/>
      <c r="E417" s="332"/>
      <c r="F417" s="332"/>
      <c r="G417" s="333"/>
      <c r="H417" s="65"/>
      <c r="I417" s="131" t="s">
        <v>221</v>
      </c>
      <c r="J417" s="134">
        <f>beneficiarios!N51</f>
        <v>17</v>
      </c>
    </row>
    <row r="418" spans="1:10" x14ac:dyDescent="0.2">
      <c r="A418" s="128" t="s">
        <v>13</v>
      </c>
      <c r="C418" s="355" t="s">
        <v>248</v>
      </c>
      <c r="D418" s="356"/>
      <c r="E418" s="356"/>
      <c r="F418" s="356"/>
      <c r="G418" s="358"/>
      <c r="H418" s="65"/>
      <c r="I418" s="132" t="s">
        <v>222</v>
      </c>
      <c r="J418" s="134">
        <f>beneficiarios!N52</f>
        <v>17</v>
      </c>
    </row>
    <row r="419" spans="1:10" ht="25.5" x14ac:dyDescent="0.2">
      <c r="A419" s="128" t="s">
        <v>245</v>
      </c>
      <c r="C419" s="359" t="s">
        <v>249</v>
      </c>
      <c r="D419" s="360"/>
      <c r="E419" s="360"/>
      <c r="F419" s="360"/>
      <c r="G419" s="361"/>
      <c r="H419" s="65"/>
      <c r="I419" s="132" t="s">
        <v>223</v>
      </c>
      <c r="J419" s="134">
        <f>beneficiarios!N53</f>
        <v>17</v>
      </c>
    </row>
    <row r="420" spans="1:10" x14ac:dyDescent="0.2">
      <c r="A420" s="1"/>
    </row>
    <row r="421" spans="1:10" x14ac:dyDescent="0.2">
      <c r="A421" s="2" t="s">
        <v>15</v>
      </c>
      <c r="C421" s="337">
        <v>43101</v>
      </c>
      <c r="D421" s="338"/>
      <c r="F421" s="212" t="s">
        <v>16</v>
      </c>
      <c r="G421" s="40"/>
      <c r="I421" s="337">
        <v>43465</v>
      </c>
      <c r="J421" s="338"/>
    </row>
    <row r="423" spans="1:10" x14ac:dyDescent="0.2">
      <c r="A423" s="339" t="s">
        <v>76</v>
      </c>
      <c r="B423" s="340"/>
      <c r="C423" s="337">
        <v>42985</v>
      </c>
      <c r="D423" s="341"/>
      <c r="E423" s="20"/>
      <c r="F423" s="324" t="s">
        <v>246</v>
      </c>
      <c r="G423" s="325"/>
      <c r="H423" s="326"/>
      <c r="I423" s="342" t="s">
        <v>130</v>
      </c>
      <c r="J423" s="343"/>
    </row>
    <row r="424" spans="1:10" ht="13.5" thickBot="1" x14ac:dyDescent="0.25"/>
    <row r="425" spans="1:10" ht="25.5" customHeight="1" thickBot="1" x14ac:dyDescent="0.25">
      <c r="A425" s="307" t="s">
        <v>84</v>
      </c>
      <c r="B425" s="308"/>
      <c r="C425" s="309" t="s">
        <v>97</v>
      </c>
      <c r="D425" s="310"/>
      <c r="E425" s="307" t="s">
        <v>77</v>
      </c>
      <c r="F425" s="308"/>
      <c r="G425" s="309" t="s">
        <v>96</v>
      </c>
      <c r="H425" s="310"/>
      <c r="I425" s="124" t="s">
        <v>88</v>
      </c>
      <c r="J425" s="125" t="s">
        <v>125</v>
      </c>
    </row>
    <row r="427" spans="1:10" x14ac:dyDescent="0.2">
      <c r="A427" s="35" t="s">
        <v>74</v>
      </c>
      <c r="C427" s="311" t="s">
        <v>124</v>
      </c>
      <c r="D427" s="312"/>
      <c r="E427" s="312"/>
      <c r="F427" s="312"/>
      <c r="G427" s="312"/>
      <c r="H427" s="312"/>
      <c r="I427" s="312"/>
      <c r="J427" s="313"/>
    </row>
    <row r="428" spans="1:10" x14ac:dyDescent="0.2">
      <c r="A428" s="36"/>
      <c r="C428" s="314"/>
      <c r="D428" s="315"/>
      <c r="E428" s="315"/>
      <c r="F428" s="315"/>
      <c r="G428" s="315"/>
      <c r="H428" s="315"/>
      <c r="I428" s="315"/>
      <c r="J428" s="316"/>
    </row>
    <row r="429" spans="1:10" x14ac:dyDescent="0.2">
      <c r="A429" s="1"/>
      <c r="C429" s="314"/>
      <c r="D429" s="315"/>
      <c r="E429" s="315"/>
      <c r="F429" s="315"/>
      <c r="G429" s="315"/>
      <c r="H429" s="315"/>
      <c r="I429" s="315"/>
      <c r="J429" s="316"/>
    </row>
    <row r="430" spans="1:10" x14ac:dyDescent="0.2">
      <c r="A430" s="1"/>
      <c r="C430" s="317"/>
      <c r="D430" s="318"/>
      <c r="E430" s="318"/>
      <c r="F430" s="318"/>
      <c r="G430" s="318"/>
      <c r="H430" s="318"/>
      <c r="I430" s="318"/>
      <c r="J430" s="319"/>
    </row>
    <row r="431" spans="1:10" x14ac:dyDescent="0.2">
      <c r="A431" s="1"/>
      <c r="C431" s="210"/>
      <c r="D431" s="210"/>
      <c r="E431" s="210"/>
      <c r="F431" s="210"/>
      <c r="G431" s="210"/>
      <c r="H431" s="210"/>
      <c r="I431" s="210"/>
      <c r="J431" s="210"/>
    </row>
    <row r="432" spans="1:10" x14ac:dyDescent="0.2">
      <c r="A432" s="21" t="s">
        <v>38</v>
      </c>
      <c r="C432" s="54" t="s">
        <v>124</v>
      </c>
      <c r="D432" s="84"/>
      <c r="E432" s="84"/>
      <c r="F432" s="84"/>
      <c r="G432" s="84"/>
      <c r="H432" s="84"/>
      <c r="I432" s="84"/>
      <c r="J432" s="85"/>
    </row>
    <row r="433" spans="1:10" x14ac:dyDescent="0.2">
      <c r="A433" s="22" t="s">
        <v>39</v>
      </c>
      <c r="C433" s="52"/>
      <c r="D433" s="86"/>
      <c r="E433" s="86"/>
      <c r="F433" s="86"/>
      <c r="G433" s="86"/>
      <c r="H433" s="86"/>
      <c r="I433" s="86"/>
      <c r="J433" s="87"/>
    </row>
    <row r="434" spans="1:10" x14ac:dyDescent="0.2">
      <c r="C434" s="52"/>
      <c r="D434" s="86"/>
      <c r="E434" s="86"/>
      <c r="F434" s="86"/>
      <c r="G434" s="86"/>
      <c r="H434" s="86"/>
      <c r="I434" s="86"/>
      <c r="J434" s="87"/>
    </row>
    <row r="435" spans="1:10" x14ac:dyDescent="0.2">
      <c r="C435" s="52"/>
      <c r="D435" s="86"/>
      <c r="E435" s="86"/>
      <c r="F435" s="86"/>
      <c r="G435" s="86"/>
      <c r="H435" s="86"/>
      <c r="I435" s="86"/>
      <c r="J435" s="87"/>
    </row>
    <row r="436" spans="1:10" x14ac:dyDescent="0.2">
      <c r="C436" s="53"/>
      <c r="D436" s="88"/>
      <c r="E436" s="88"/>
      <c r="F436" s="88"/>
      <c r="G436" s="88"/>
      <c r="H436" s="88"/>
      <c r="I436" s="88"/>
      <c r="J436" s="89"/>
    </row>
    <row r="437" spans="1:10" x14ac:dyDescent="0.2">
      <c r="A437" s="4"/>
      <c r="C437" s="37"/>
      <c r="D437" s="37"/>
      <c r="E437" s="37"/>
      <c r="F437" s="37"/>
      <c r="G437" s="37"/>
      <c r="H437" s="37"/>
      <c r="I437" s="37"/>
      <c r="J437" s="37"/>
    </row>
    <row r="438" spans="1:10" x14ac:dyDescent="0.2">
      <c r="A438" s="21" t="s">
        <v>37</v>
      </c>
      <c r="C438" s="58" t="s">
        <v>124</v>
      </c>
      <c r="D438" s="90"/>
      <c r="E438" s="90"/>
      <c r="F438" s="90"/>
      <c r="G438" s="90"/>
      <c r="H438" s="90"/>
      <c r="I438" s="90"/>
      <c r="J438" s="91"/>
    </row>
    <row r="439" spans="1:10" x14ac:dyDescent="0.2">
      <c r="A439" s="22"/>
      <c r="C439" s="56"/>
      <c r="D439" s="92"/>
      <c r="E439" s="92"/>
      <c r="F439" s="92"/>
      <c r="G439" s="92"/>
      <c r="H439" s="92"/>
      <c r="I439" s="92"/>
      <c r="J439" s="93"/>
    </row>
    <row r="440" spans="1:10" x14ac:dyDescent="0.2">
      <c r="C440" s="56"/>
      <c r="D440" s="92"/>
      <c r="E440" s="92"/>
      <c r="F440" s="92"/>
      <c r="G440" s="92"/>
      <c r="H440" s="92"/>
      <c r="I440" s="92"/>
      <c r="J440" s="93"/>
    </row>
    <row r="441" spans="1:10" x14ac:dyDescent="0.2">
      <c r="C441" s="56"/>
      <c r="D441" s="92"/>
      <c r="E441" s="92"/>
      <c r="F441" s="92"/>
      <c r="G441" s="92"/>
      <c r="H441" s="92"/>
      <c r="I441" s="92"/>
      <c r="J441" s="93"/>
    </row>
    <row r="442" spans="1:10" x14ac:dyDescent="0.2">
      <c r="C442" s="94"/>
      <c r="D442" s="95"/>
      <c r="E442" s="95"/>
      <c r="F442" s="95"/>
      <c r="G442" s="95"/>
      <c r="H442" s="95"/>
      <c r="I442" s="95"/>
      <c r="J442" s="96"/>
    </row>
    <row r="443" spans="1:10" x14ac:dyDescent="0.2">
      <c r="A443" s="1"/>
      <c r="C443" s="210"/>
      <c r="D443" s="210"/>
      <c r="E443" s="210"/>
      <c r="F443" s="210"/>
      <c r="G443" s="210"/>
      <c r="H443" s="210"/>
      <c r="I443" s="210"/>
      <c r="J443" s="210"/>
    </row>
    <row r="444" spans="1:10" x14ac:dyDescent="0.2">
      <c r="A444" s="21" t="s">
        <v>18</v>
      </c>
      <c r="C444" s="58" t="s">
        <v>124</v>
      </c>
      <c r="D444" s="90"/>
      <c r="E444" s="90"/>
      <c r="F444" s="90"/>
      <c r="G444" s="90"/>
      <c r="H444" s="90"/>
      <c r="I444" s="90"/>
      <c r="J444" s="91"/>
    </row>
    <row r="445" spans="1:10" x14ac:dyDescent="0.2">
      <c r="A445" s="22"/>
      <c r="C445" s="55"/>
      <c r="D445" s="92"/>
      <c r="E445" s="92"/>
      <c r="F445" s="92"/>
      <c r="G445" s="92"/>
      <c r="H445" s="92"/>
      <c r="I445" s="92"/>
      <c r="J445" s="93"/>
    </row>
    <row r="446" spans="1:10" x14ac:dyDescent="0.2">
      <c r="C446" s="55"/>
      <c r="D446" s="92"/>
      <c r="E446" s="92"/>
      <c r="F446" s="92"/>
      <c r="G446" s="92"/>
      <c r="H446" s="92"/>
      <c r="I446" s="92"/>
      <c r="J446" s="93"/>
    </row>
    <row r="447" spans="1:10" x14ac:dyDescent="0.2">
      <c r="C447" s="55"/>
      <c r="D447" s="92"/>
      <c r="E447" s="92"/>
      <c r="F447" s="92"/>
      <c r="G447" s="92"/>
      <c r="H447" s="92"/>
      <c r="I447" s="92"/>
      <c r="J447" s="93"/>
    </row>
    <row r="448" spans="1:10" x14ac:dyDescent="0.2">
      <c r="C448" s="55"/>
      <c r="D448" s="92"/>
      <c r="E448" s="92"/>
      <c r="F448" s="92"/>
      <c r="G448" s="92"/>
      <c r="H448" s="92"/>
      <c r="I448" s="92"/>
      <c r="J448" s="93"/>
    </row>
    <row r="449" spans="1:10" x14ac:dyDescent="0.2">
      <c r="C449" s="55"/>
      <c r="D449" s="92"/>
      <c r="E449" s="92"/>
      <c r="F449" s="92"/>
      <c r="G449" s="92"/>
      <c r="H449" s="92"/>
      <c r="I449" s="92"/>
      <c r="J449" s="93"/>
    </row>
    <row r="450" spans="1:10" x14ac:dyDescent="0.2">
      <c r="C450" s="56"/>
      <c r="D450" s="92"/>
      <c r="E450" s="92"/>
      <c r="F450" s="92"/>
      <c r="G450" s="92"/>
      <c r="H450" s="92"/>
      <c r="I450" s="92"/>
      <c r="J450" s="93"/>
    </row>
    <row r="451" spans="1:10" x14ac:dyDescent="0.2">
      <c r="C451" s="94"/>
      <c r="D451" s="95"/>
      <c r="E451" s="95"/>
      <c r="F451" s="95"/>
      <c r="G451" s="95"/>
      <c r="H451" s="95"/>
      <c r="I451" s="95"/>
      <c r="J451" s="96"/>
    </row>
    <row r="452" spans="1:10" x14ac:dyDescent="0.2">
      <c r="A452" s="1"/>
      <c r="C452" s="210"/>
      <c r="D452" s="210"/>
      <c r="E452" s="210"/>
      <c r="F452" s="210"/>
      <c r="G452" s="210"/>
      <c r="H452" s="210"/>
      <c r="I452" s="210"/>
      <c r="J452" s="210"/>
    </row>
    <row r="453" spans="1:10" x14ac:dyDescent="0.2">
      <c r="A453" s="2" t="s">
        <v>19</v>
      </c>
      <c r="C453" s="320">
        <v>0</v>
      </c>
      <c r="D453" s="321"/>
      <c r="F453" s="322" t="s">
        <v>20</v>
      </c>
      <c r="G453" s="323"/>
      <c r="I453" s="320">
        <v>0</v>
      </c>
      <c r="J453" s="321"/>
    </row>
    <row r="454" spans="1:10" x14ac:dyDescent="0.2">
      <c r="A454" s="4"/>
      <c r="B454" s="1"/>
      <c r="C454" s="214"/>
      <c r="D454" s="214"/>
      <c r="E454" s="1"/>
      <c r="F454" s="38"/>
      <c r="G454" s="38"/>
      <c r="I454" s="210"/>
      <c r="J454" s="210"/>
    </row>
    <row r="455" spans="1:10" x14ac:dyDescent="0.2">
      <c r="A455" s="208"/>
      <c r="B455" s="208" t="s">
        <v>67</v>
      </c>
      <c r="C455" s="211"/>
      <c r="D455" s="211"/>
      <c r="E455" s="209"/>
      <c r="G455" s="214"/>
      <c r="H455" s="1"/>
      <c r="I455" s="1"/>
      <c r="J455" s="1"/>
    </row>
    <row r="456" spans="1:10" x14ac:dyDescent="0.2">
      <c r="A456" s="42" t="s">
        <v>4</v>
      </c>
      <c r="B456" s="43"/>
      <c r="C456" s="102" t="s">
        <v>68</v>
      </c>
      <c r="D456" s="42" t="s">
        <v>80</v>
      </c>
      <c r="E456" s="51"/>
      <c r="F456" s="102" t="s">
        <v>69</v>
      </c>
      <c r="G456" s="45" t="s">
        <v>21</v>
      </c>
      <c r="H456" s="43"/>
      <c r="I456" s="102" t="s">
        <v>22</v>
      </c>
      <c r="J456" s="102" t="s">
        <v>23</v>
      </c>
    </row>
    <row r="457" spans="1:10" x14ac:dyDescent="0.2">
      <c r="A457" s="16">
        <v>43131</v>
      </c>
      <c r="B457" s="118">
        <v>1</v>
      </c>
      <c r="C457" s="24">
        <v>7</v>
      </c>
      <c r="D457" s="112"/>
      <c r="E457" s="117"/>
      <c r="F457" s="25">
        <f>C457</f>
        <v>7</v>
      </c>
      <c r="G457" s="26">
        <f>D457</f>
        <v>0</v>
      </c>
      <c r="H457" s="27"/>
      <c r="I457" s="28">
        <f t="shared" ref="I457:I468" si="16">F457/$F$469</f>
        <v>8.3333333333333329E-2</v>
      </c>
      <c r="J457" s="28">
        <f t="shared" ref="J457:J468" si="17">G457/$F$469</f>
        <v>0</v>
      </c>
    </row>
    <row r="458" spans="1:10" x14ac:dyDescent="0.2">
      <c r="A458" s="17">
        <v>43159</v>
      </c>
      <c r="B458" s="119">
        <v>2</v>
      </c>
      <c r="C458" s="15">
        <v>7</v>
      </c>
      <c r="D458" s="111"/>
      <c r="E458" s="213"/>
      <c r="F458" s="29">
        <f t="shared" ref="F458:F468" si="18">C458+F457</f>
        <v>14</v>
      </c>
      <c r="G458" s="30">
        <f t="shared" ref="G458:G468" si="19">D458+G457</f>
        <v>0</v>
      </c>
      <c r="H458" s="31"/>
      <c r="I458" s="32">
        <f t="shared" si="16"/>
        <v>0.16666666666666666</v>
      </c>
      <c r="J458" s="32">
        <f t="shared" si="17"/>
        <v>0</v>
      </c>
    </row>
    <row r="459" spans="1:10" x14ac:dyDescent="0.2">
      <c r="A459" s="16">
        <v>43190</v>
      </c>
      <c r="B459" s="118">
        <v>3</v>
      </c>
      <c r="C459" s="24">
        <v>7</v>
      </c>
      <c r="D459" s="112"/>
      <c r="E459" s="117"/>
      <c r="F459" s="25">
        <f t="shared" si="18"/>
        <v>21</v>
      </c>
      <c r="G459" s="26">
        <f t="shared" si="19"/>
        <v>0</v>
      </c>
      <c r="H459" s="27"/>
      <c r="I459" s="28">
        <f t="shared" si="16"/>
        <v>0.25</v>
      </c>
      <c r="J459" s="28">
        <f t="shared" si="17"/>
        <v>0</v>
      </c>
    </row>
    <row r="460" spans="1:10" x14ac:dyDescent="0.2">
      <c r="A460" s="17">
        <v>43220</v>
      </c>
      <c r="B460" s="119">
        <v>4</v>
      </c>
      <c r="C460" s="15">
        <v>7</v>
      </c>
      <c r="D460" s="111"/>
      <c r="E460" s="213"/>
      <c r="F460" s="29">
        <f t="shared" si="18"/>
        <v>28</v>
      </c>
      <c r="G460" s="30">
        <f t="shared" si="19"/>
        <v>0</v>
      </c>
      <c r="H460" s="31"/>
      <c r="I460" s="32">
        <f t="shared" si="16"/>
        <v>0.33333333333333331</v>
      </c>
      <c r="J460" s="32">
        <f t="shared" si="17"/>
        <v>0</v>
      </c>
    </row>
    <row r="461" spans="1:10" x14ac:dyDescent="0.2">
      <c r="A461" s="16">
        <v>43251</v>
      </c>
      <c r="B461" s="118">
        <v>5</v>
      </c>
      <c r="C461" s="24">
        <v>7</v>
      </c>
      <c r="D461" s="112"/>
      <c r="E461" s="117"/>
      <c r="F461" s="25">
        <f t="shared" si="18"/>
        <v>35</v>
      </c>
      <c r="G461" s="26">
        <f t="shared" si="19"/>
        <v>0</v>
      </c>
      <c r="H461" s="27"/>
      <c r="I461" s="28">
        <f t="shared" si="16"/>
        <v>0.41666666666666669</v>
      </c>
      <c r="J461" s="28">
        <f t="shared" si="17"/>
        <v>0</v>
      </c>
    </row>
    <row r="462" spans="1:10" x14ac:dyDescent="0.2">
      <c r="A462" s="17">
        <v>43281</v>
      </c>
      <c r="B462" s="119">
        <v>6</v>
      </c>
      <c r="C462" s="15">
        <v>7</v>
      </c>
      <c r="D462" s="111"/>
      <c r="E462" s="213"/>
      <c r="F462" s="29">
        <f t="shared" si="18"/>
        <v>42</v>
      </c>
      <c r="G462" s="30">
        <f t="shared" si="19"/>
        <v>0</v>
      </c>
      <c r="H462" s="31"/>
      <c r="I462" s="32">
        <f t="shared" si="16"/>
        <v>0.5</v>
      </c>
      <c r="J462" s="32">
        <f t="shared" si="17"/>
        <v>0</v>
      </c>
    </row>
    <row r="463" spans="1:10" x14ac:dyDescent="0.2">
      <c r="A463" s="16">
        <v>43312</v>
      </c>
      <c r="B463" s="118">
        <v>7</v>
      </c>
      <c r="C463" s="24">
        <v>7</v>
      </c>
      <c r="D463" s="112"/>
      <c r="E463" s="117"/>
      <c r="F463" s="25">
        <f t="shared" si="18"/>
        <v>49</v>
      </c>
      <c r="G463" s="26">
        <f t="shared" si="19"/>
        <v>0</v>
      </c>
      <c r="H463" s="27"/>
      <c r="I463" s="28">
        <f t="shared" si="16"/>
        <v>0.58333333333333337</v>
      </c>
      <c r="J463" s="28">
        <f t="shared" si="17"/>
        <v>0</v>
      </c>
    </row>
    <row r="464" spans="1:10" x14ac:dyDescent="0.2">
      <c r="A464" s="17">
        <v>43343</v>
      </c>
      <c r="B464" s="119">
        <v>8</v>
      </c>
      <c r="C464" s="15">
        <v>7</v>
      </c>
      <c r="D464" s="111"/>
      <c r="E464" s="213"/>
      <c r="F464" s="29">
        <f t="shared" si="18"/>
        <v>56</v>
      </c>
      <c r="G464" s="30">
        <f t="shared" si="19"/>
        <v>0</v>
      </c>
      <c r="H464" s="31"/>
      <c r="I464" s="32">
        <f t="shared" si="16"/>
        <v>0.66666666666666663</v>
      </c>
      <c r="J464" s="32">
        <f t="shared" si="17"/>
        <v>0</v>
      </c>
    </row>
    <row r="465" spans="1:10" x14ac:dyDescent="0.2">
      <c r="A465" s="16">
        <v>43373</v>
      </c>
      <c r="B465" s="118">
        <v>9</v>
      </c>
      <c r="C465" s="24">
        <v>7</v>
      </c>
      <c r="D465" s="112"/>
      <c r="E465" s="117"/>
      <c r="F465" s="25">
        <f t="shared" si="18"/>
        <v>63</v>
      </c>
      <c r="G465" s="26">
        <f t="shared" si="19"/>
        <v>0</v>
      </c>
      <c r="H465" s="27"/>
      <c r="I465" s="28">
        <f t="shared" si="16"/>
        <v>0.75</v>
      </c>
      <c r="J465" s="28">
        <f t="shared" si="17"/>
        <v>0</v>
      </c>
    </row>
    <row r="466" spans="1:10" x14ac:dyDescent="0.2">
      <c r="A466" s="17">
        <v>43404</v>
      </c>
      <c r="B466" s="119">
        <v>10</v>
      </c>
      <c r="C466" s="15">
        <v>7</v>
      </c>
      <c r="D466" s="111"/>
      <c r="E466" s="213"/>
      <c r="F466" s="29">
        <f t="shared" si="18"/>
        <v>70</v>
      </c>
      <c r="G466" s="30">
        <f t="shared" si="19"/>
        <v>0</v>
      </c>
      <c r="H466" s="31"/>
      <c r="I466" s="32">
        <f t="shared" si="16"/>
        <v>0.83333333333333337</v>
      </c>
      <c r="J466" s="32">
        <f t="shared" si="17"/>
        <v>0</v>
      </c>
    </row>
    <row r="467" spans="1:10" x14ac:dyDescent="0.2">
      <c r="A467" s="16">
        <v>43434</v>
      </c>
      <c r="B467" s="118">
        <v>11</v>
      </c>
      <c r="C467" s="24">
        <v>7</v>
      </c>
      <c r="D467" s="112"/>
      <c r="E467" s="117"/>
      <c r="F467" s="25">
        <f t="shared" si="18"/>
        <v>77</v>
      </c>
      <c r="G467" s="26">
        <f t="shared" si="19"/>
        <v>0</v>
      </c>
      <c r="H467" s="27"/>
      <c r="I467" s="28">
        <f t="shared" si="16"/>
        <v>0.91666666666666663</v>
      </c>
      <c r="J467" s="28">
        <f t="shared" si="17"/>
        <v>0</v>
      </c>
    </row>
    <row r="468" spans="1:10" x14ac:dyDescent="0.2">
      <c r="A468" s="17">
        <v>43465</v>
      </c>
      <c r="B468" s="119">
        <v>12</v>
      </c>
      <c r="C468" s="15">
        <v>7</v>
      </c>
      <c r="D468" s="111"/>
      <c r="E468" s="213"/>
      <c r="F468" s="29">
        <f t="shared" si="18"/>
        <v>84</v>
      </c>
      <c r="G468" s="30">
        <f t="shared" si="19"/>
        <v>0</v>
      </c>
      <c r="H468" s="31"/>
      <c r="I468" s="32">
        <f t="shared" si="16"/>
        <v>1</v>
      </c>
      <c r="J468" s="32">
        <f t="shared" si="17"/>
        <v>0</v>
      </c>
    </row>
    <row r="469" spans="1:10" x14ac:dyDescent="0.2">
      <c r="A469" s="46" t="s">
        <v>24</v>
      </c>
      <c r="B469" s="120">
        <v>13</v>
      </c>
      <c r="C469" s="102">
        <f>SUM(C457:C468)</f>
        <v>84</v>
      </c>
      <c r="D469" s="42">
        <f>SUM(D457:D468)</f>
        <v>0</v>
      </c>
      <c r="E469" s="51"/>
      <c r="F469" s="47">
        <f>F468</f>
        <v>84</v>
      </c>
      <c r="G469" s="48">
        <f>G468</f>
        <v>0</v>
      </c>
      <c r="H469" s="49"/>
      <c r="I469" s="50">
        <f>I468</f>
        <v>1</v>
      </c>
      <c r="J469" s="50">
        <f>J468</f>
        <v>0</v>
      </c>
    </row>
    <row r="471" spans="1:10" x14ac:dyDescent="0.2">
      <c r="A471" s="66"/>
      <c r="B471" s="66"/>
      <c r="C471" s="67" t="s">
        <v>241</v>
      </c>
      <c r="D471" s="66" t="str">
        <f>C473</f>
        <v>nombre de componente 8</v>
      </c>
      <c r="E471" s="66"/>
      <c r="F471" s="66"/>
      <c r="G471" s="66"/>
      <c r="H471" s="66"/>
      <c r="I471" s="66"/>
      <c r="J471" s="66"/>
    </row>
    <row r="472" spans="1:10" x14ac:dyDescent="0.2">
      <c r="I472" s="327" t="s">
        <v>224</v>
      </c>
      <c r="J472" s="328"/>
    </row>
    <row r="473" spans="1:10" x14ac:dyDescent="0.2">
      <c r="A473" s="2" t="s">
        <v>11</v>
      </c>
      <c r="C473" s="329" t="s">
        <v>242</v>
      </c>
      <c r="D473" s="330"/>
      <c r="E473" s="330"/>
      <c r="F473" s="330"/>
      <c r="G473" s="330"/>
      <c r="H473" s="65"/>
      <c r="I473" s="131" t="s">
        <v>85</v>
      </c>
      <c r="J473" s="134">
        <f>beneficiarios!N57</f>
        <v>188</v>
      </c>
    </row>
    <row r="474" spans="1:10" x14ac:dyDescent="0.2">
      <c r="A474" s="2" t="s">
        <v>12</v>
      </c>
      <c r="C474" s="331" t="s">
        <v>94</v>
      </c>
      <c r="D474" s="332"/>
      <c r="E474" s="332"/>
      <c r="F474" s="332"/>
      <c r="G474" s="333"/>
      <c r="H474" s="65"/>
      <c r="I474" s="131" t="s">
        <v>221</v>
      </c>
      <c r="J474" s="134">
        <f>beneficiarios!N58</f>
        <v>18</v>
      </c>
    </row>
    <row r="475" spans="1:10" x14ac:dyDescent="0.2">
      <c r="A475" s="128" t="s">
        <v>13</v>
      </c>
      <c r="C475" s="355" t="s">
        <v>248</v>
      </c>
      <c r="D475" s="356"/>
      <c r="E475" s="356"/>
      <c r="F475" s="356"/>
      <c r="G475" s="358"/>
      <c r="H475" s="65"/>
      <c r="I475" s="132" t="s">
        <v>222</v>
      </c>
      <c r="J475" s="134">
        <f>beneficiarios!N59</f>
        <v>18</v>
      </c>
    </row>
    <row r="476" spans="1:10" ht="25.5" x14ac:dyDescent="0.2">
      <c r="A476" s="128" t="s">
        <v>245</v>
      </c>
      <c r="C476" s="359" t="s">
        <v>249</v>
      </c>
      <c r="D476" s="360"/>
      <c r="E476" s="360"/>
      <c r="F476" s="360"/>
      <c r="G476" s="361"/>
      <c r="H476" s="65"/>
      <c r="I476" s="132" t="s">
        <v>223</v>
      </c>
      <c r="J476" s="134">
        <f>beneficiarios!N60</f>
        <v>18</v>
      </c>
    </row>
    <row r="477" spans="1:10" x14ac:dyDescent="0.2">
      <c r="A477" s="1"/>
    </row>
    <row r="478" spans="1:10" x14ac:dyDescent="0.2">
      <c r="A478" s="2" t="s">
        <v>15</v>
      </c>
      <c r="C478" s="337">
        <v>43101</v>
      </c>
      <c r="D478" s="338"/>
      <c r="F478" s="212" t="s">
        <v>16</v>
      </c>
      <c r="G478" s="40"/>
      <c r="I478" s="337">
        <v>43465</v>
      </c>
      <c r="J478" s="338"/>
    </row>
    <row r="480" spans="1:10" x14ac:dyDescent="0.2">
      <c r="A480" s="339" t="s">
        <v>76</v>
      </c>
      <c r="B480" s="340"/>
      <c r="C480" s="337">
        <v>42985</v>
      </c>
      <c r="D480" s="341"/>
      <c r="E480" s="20"/>
      <c r="F480" s="324" t="s">
        <v>246</v>
      </c>
      <c r="G480" s="325"/>
      <c r="H480" s="326"/>
      <c r="I480" s="342" t="s">
        <v>130</v>
      </c>
      <c r="J480" s="343"/>
    </row>
    <row r="481" spans="1:10" ht="13.5" thickBot="1" x14ac:dyDescent="0.25"/>
    <row r="482" spans="1:10" ht="25.5" customHeight="1" thickBot="1" x14ac:dyDescent="0.25">
      <c r="A482" s="307" t="s">
        <v>84</v>
      </c>
      <c r="B482" s="308"/>
      <c r="C482" s="309" t="s">
        <v>97</v>
      </c>
      <c r="D482" s="310"/>
      <c r="E482" s="307" t="s">
        <v>77</v>
      </c>
      <c r="F482" s="308"/>
      <c r="G482" s="309" t="s">
        <v>96</v>
      </c>
      <c r="H482" s="310"/>
      <c r="I482" s="124" t="s">
        <v>88</v>
      </c>
      <c r="J482" s="125" t="s">
        <v>125</v>
      </c>
    </row>
    <row r="484" spans="1:10" x14ac:dyDescent="0.2">
      <c r="A484" s="35" t="s">
        <v>74</v>
      </c>
      <c r="C484" s="311" t="s">
        <v>124</v>
      </c>
      <c r="D484" s="312"/>
      <c r="E484" s="312"/>
      <c r="F484" s="312"/>
      <c r="G484" s="312"/>
      <c r="H484" s="312"/>
      <c r="I484" s="312"/>
      <c r="J484" s="313"/>
    </row>
    <row r="485" spans="1:10" x14ac:dyDescent="0.2">
      <c r="A485" s="36"/>
      <c r="C485" s="314"/>
      <c r="D485" s="315"/>
      <c r="E485" s="315"/>
      <c r="F485" s="315"/>
      <c r="G485" s="315"/>
      <c r="H485" s="315"/>
      <c r="I485" s="315"/>
      <c r="J485" s="316"/>
    </row>
    <row r="486" spans="1:10" x14ac:dyDescent="0.2">
      <c r="A486" s="1"/>
      <c r="C486" s="314"/>
      <c r="D486" s="315"/>
      <c r="E486" s="315"/>
      <c r="F486" s="315"/>
      <c r="G486" s="315"/>
      <c r="H486" s="315"/>
      <c r="I486" s="315"/>
      <c r="J486" s="316"/>
    </row>
    <row r="487" spans="1:10" x14ac:dyDescent="0.2">
      <c r="A487" s="1"/>
      <c r="C487" s="317"/>
      <c r="D487" s="318"/>
      <c r="E487" s="318"/>
      <c r="F487" s="318"/>
      <c r="G487" s="318"/>
      <c r="H487" s="318"/>
      <c r="I487" s="318"/>
      <c r="J487" s="319"/>
    </row>
    <row r="488" spans="1:10" x14ac:dyDescent="0.2">
      <c r="A488" s="1"/>
      <c r="C488" s="210"/>
      <c r="D488" s="210"/>
      <c r="E488" s="210"/>
      <c r="F488" s="210"/>
      <c r="G488" s="210"/>
      <c r="H488" s="210"/>
      <c r="I488" s="210"/>
      <c r="J488" s="210"/>
    </row>
    <row r="489" spans="1:10" x14ac:dyDescent="0.2">
      <c r="A489" s="21" t="s">
        <v>38</v>
      </c>
      <c r="C489" s="54" t="s">
        <v>124</v>
      </c>
      <c r="D489" s="84"/>
      <c r="E489" s="84"/>
      <c r="F489" s="84"/>
      <c r="G489" s="84"/>
      <c r="H489" s="84"/>
      <c r="I489" s="84"/>
      <c r="J489" s="85"/>
    </row>
    <row r="490" spans="1:10" x14ac:dyDescent="0.2">
      <c r="A490" s="22" t="s">
        <v>39</v>
      </c>
      <c r="C490" s="52"/>
      <c r="D490" s="86"/>
      <c r="E490" s="86"/>
      <c r="F490" s="86"/>
      <c r="G490" s="86"/>
      <c r="H490" s="86"/>
      <c r="I490" s="86"/>
      <c r="J490" s="87"/>
    </row>
    <row r="491" spans="1:10" x14ac:dyDescent="0.2">
      <c r="C491" s="52"/>
      <c r="D491" s="86"/>
      <c r="E491" s="86"/>
      <c r="F491" s="86"/>
      <c r="G491" s="86"/>
      <c r="H491" s="86"/>
      <c r="I491" s="86"/>
      <c r="J491" s="87"/>
    </row>
    <row r="492" spans="1:10" x14ac:dyDescent="0.2">
      <c r="C492" s="52"/>
      <c r="D492" s="86"/>
      <c r="E492" s="86"/>
      <c r="F492" s="86"/>
      <c r="G492" s="86"/>
      <c r="H492" s="86"/>
      <c r="I492" s="86"/>
      <c r="J492" s="87"/>
    </row>
    <row r="493" spans="1:10" x14ac:dyDescent="0.2">
      <c r="C493" s="53"/>
      <c r="D493" s="88"/>
      <c r="E493" s="88"/>
      <c r="F493" s="88"/>
      <c r="G493" s="88"/>
      <c r="H493" s="88"/>
      <c r="I493" s="88"/>
      <c r="J493" s="89"/>
    </row>
    <row r="494" spans="1:10" x14ac:dyDescent="0.2">
      <c r="A494" s="4"/>
      <c r="C494" s="37"/>
      <c r="D494" s="37"/>
      <c r="E494" s="37"/>
      <c r="F494" s="37"/>
      <c r="G494" s="37"/>
      <c r="H494" s="37"/>
      <c r="I494" s="37"/>
      <c r="J494" s="37"/>
    </row>
    <row r="495" spans="1:10" x14ac:dyDescent="0.2">
      <c r="A495" s="21" t="s">
        <v>37</v>
      </c>
      <c r="C495" s="58" t="s">
        <v>124</v>
      </c>
      <c r="D495" s="90"/>
      <c r="E495" s="90"/>
      <c r="F495" s="90"/>
      <c r="G495" s="90"/>
      <c r="H495" s="90"/>
      <c r="I495" s="90"/>
      <c r="J495" s="91"/>
    </row>
    <row r="496" spans="1:10" x14ac:dyDescent="0.2">
      <c r="A496" s="22"/>
      <c r="C496" s="56"/>
      <c r="D496" s="92"/>
      <c r="E496" s="92"/>
      <c r="F496" s="92"/>
      <c r="G496" s="92"/>
      <c r="H496" s="92"/>
      <c r="I496" s="92"/>
      <c r="J496" s="93"/>
    </row>
    <row r="497" spans="1:10" x14ac:dyDescent="0.2">
      <c r="C497" s="56"/>
      <c r="D497" s="92"/>
      <c r="E497" s="92"/>
      <c r="F497" s="92"/>
      <c r="G497" s="92"/>
      <c r="H497" s="92"/>
      <c r="I497" s="92"/>
      <c r="J497" s="93"/>
    </row>
    <row r="498" spans="1:10" x14ac:dyDescent="0.2">
      <c r="C498" s="56"/>
      <c r="D498" s="92"/>
      <c r="E498" s="92"/>
      <c r="F498" s="92"/>
      <c r="G498" s="92"/>
      <c r="H498" s="92"/>
      <c r="I498" s="92"/>
      <c r="J498" s="93"/>
    </row>
    <row r="499" spans="1:10" x14ac:dyDescent="0.2">
      <c r="C499" s="94"/>
      <c r="D499" s="95"/>
      <c r="E499" s="95"/>
      <c r="F499" s="95"/>
      <c r="G499" s="95"/>
      <c r="H499" s="95"/>
      <c r="I499" s="95"/>
      <c r="J499" s="96"/>
    </row>
    <row r="500" spans="1:10" x14ac:dyDescent="0.2">
      <c r="A500" s="1"/>
      <c r="C500" s="210"/>
      <c r="D500" s="210"/>
      <c r="E500" s="210"/>
      <c r="F500" s="210"/>
      <c r="G500" s="210"/>
      <c r="H500" s="210"/>
      <c r="I500" s="210"/>
      <c r="J500" s="210"/>
    </row>
    <row r="501" spans="1:10" x14ac:dyDescent="0.2">
      <c r="A501" s="21" t="s">
        <v>18</v>
      </c>
      <c r="C501" s="58" t="s">
        <v>124</v>
      </c>
      <c r="D501" s="90"/>
      <c r="E501" s="90"/>
      <c r="F501" s="90"/>
      <c r="G501" s="90"/>
      <c r="H501" s="90"/>
      <c r="I501" s="90"/>
      <c r="J501" s="91"/>
    </row>
    <row r="502" spans="1:10" x14ac:dyDescent="0.2">
      <c r="A502" s="22"/>
      <c r="C502" s="55"/>
      <c r="D502" s="92"/>
      <c r="E502" s="92"/>
      <c r="F502" s="92"/>
      <c r="G502" s="92"/>
      <c r="H502" s="92"/>
      <c r="I502" s="92"/>
      <c r="J502" s="93"/>
    </row>
    <row r="503" spans="1:10" x14ac:dyDescent="0.2">
      <c r="C503" s="55"/>
      <c r="D503" s="92"/>
      <c r="E503" s="92"/>
      <c r="F503" s="92"/>
      <c r="G503" s="92"/>
      <c r="H503" s="92"/>
      <c r="I503" s="92"/>
      <c r="J503" s="93"/>
    </row>
    <row r="504" spans="1:10" x14ac:dyDescent="0.2">
      <c r="C504" s="55"/>
      <c r="D504" s="92"/>
      <c r="E504" s="92"/>
      <c r="F504" s="92"/>
      <c r="G504" s="92"/>
      <c r="H504" s="92"/>
      <c r="I504" s="92"/>
      <c r="J504" s="93"/>
    </row>
    <row r="505" spans="1:10" x14ac:dyDescent="0.2">
      <c r="C505" s="55"/>
      <c r="D505" s="92"/>
      <c r="E505" s="92"/>
      <c r="F505" s="92"/>
      <c r="G505" s="92"/>
      <c r="H505" s="92"/>
      <c r="I505" s="92"/>
      <c r="J505" s="93"/>
    </row>
    <row r="506" spans="1:10" x14ac:dyDescent="0.2">
      <c r="C506" s="55"/>
      <c r="D506" s="92"/>
      <c r="E506" s="92"/>
      <c r="F506" s="92"/>
      <c r="G506" s="92"/>
      <c r="H506" s="92"/>
      <c r="I506" s="92"/>
      <c r="J506" s="93"/>
    </row>
    <row r="507" spans="1:10" x14ac:dyDescent="0.2">
      <c r="C507" s="56"/>
      <c r="D507" s="92"/>
      <c r="E507" s="92"/>
      <c r="F507" s="92"/>
      <c r="G507" s="92"/>
      <c r="H507" s="92"/>
      <c r="I507" s="92"/>
      <c r="J507" s="93"/>
    </row>
    <row r="508" spans="1:10" x14ac:dyDescent="0.2">
      <c r="C508" s="94"/>
      <c r="D508" s="95"/>
      <c r="E508" s="95"/>
      <c r="F508" s="95"/>
      <c r="G508" s="95"/>
      <c r="H508" s="95"/>
      <c r="I508" s="95"/>
      <c r="J508" s="96"/>
    </row>
    <row r="509" spans="1:10" x14ac:dyDescent="0.2">
      <c r="A509" s="1"/>
      <c r="C509" s="210"/>
      <c r="D509" s="210"/>
      <c r="E509" s="210"/>
      <c r="F509" s="210"/>
      <c r="G509" s="210"/>
      <c r="H509" s="210"/>
      <c r="I509" s="210"/>
      <c r="J509" s="210"/>
    </row>
    <row r="510" spans="1:10" x14ac:dyDescent="0.2">
      <c r="A510" s="2" t="s">
        <v>19</v>
      </c>
      <c r="C510" s="320">
        <v>0</v>
      </c>
      <c r="D510" s="321"/>
      <c r="F510" s="322" t="s">
        <v>20</v>
      </c>
      <c r="G510" s="323"/>
      <c r="I510" s="320">
        <v>0</v>
      </c>
      <c r="J510" s="321"/>
    </row>
    <row r="511" spans="1:10" x14ac:dyDescent="0.2">
      <c r="A511" s="4"/>
      <c r="B511" s="1"/>
      <c r="C511" s="214"/>
      <c r="D511" s="214"/>
      <c r="E511" s="1"/>
      <c r="F511" s="38"/>
      <c r="G511" s="38"/>
      <c r="I511" s="210"/>
      <c r="J511" s="210"/>
    </row>
    <row r="512" spans="1:10" x14ac:dyDescent="0.2">
      <c r="A512" s="208"/>
      <c r="B512" s="208" t="s">
        <v>67</v>
      </c>
      <c r="C512" s="211"/>
      <c r="D512" s="211"/>
      <c r="E512" s="209"/>
      <c r="G512" s="214"/>
      <c r="H512" s="1"/>
      <c r="I512" s="1"/>
      <c r="J512" s="1"/>
    </row>
    <row r="513" spans="1:10" x14ac:dyDescent="0.2">
      <c r="A513" s="42" t="s">
        <v>4</v>
      </c>
      <c r="B513" s="43"/>
      <c r="C513" s="102" t="s">
        <v>68</v>
      </c>
      <c r="D513" s="42" t="s">
        <v>80</v>
      </c>
      <c r="E513" s="51"/>
      <c r="F513" s="102" t="s">
        <v>69</v>
      </c>
      <c r="G513" s="45" t="s">
        <v>21</v>
      </c>
      <c r="H513" s="43"/>
      <c r="I513" s="102" t="s">
        <v>22</v>
      </c>
      <c r="J513" s="102" t="s">
        <v>23</v>
      </c>
    </row>
    <row r="514" spans="1:10" x14ac:dyDescent="0.2">
      <c r="A514" s="16">
        <v>43131</v>
      </c>
      <c r="B514" s="118">
        <v>1</v>
      </c>
      <c r="C514" s="24">
        <v>8</v>
      </c>
      <c r="D514" s="112"/>
      <c r="E514" s="117"/>
      <c r="F514" s="25">
        <f>C514</f>
        <v>8</v>
      </c>
      <c r="G514" s="26">
        <f>D514</f>
        <v>0</v>
      </c>
      <c r="H514" s="27"/>
      <c r="I514" s="28">
        <f t="shared" ref="I514:I525" si="20">F514/$F$526</f>
        <v>8.3333333333333329E-2</v>
      </c>
      <c r="J514" s="28">
        <f t="shared" ref="J514:J525" si="21">G514/$F$526</f>
        <v>0</v>
      </c>
    </row>
    <row r="515" spans="1:10" x14ac:dyDescent="0.2">
      <c r="A515" s="17">
        <v>43159</v>
      </c>
      <c r="B515" s="119">
        <v>2</v>
      </c>
      <c r="C515" s="15">
        <v>8</v>
      </c>
      <c r="D515" s="111"/>
      <c r="E515" s="213"/>
      <c r="F515" s="29">
        <f t="shared" ref="F515:F525" si="22">C515+F514</f>
        <v>16</v>
      </c>
      <c r="G515" s="30">
        <f t="shared" ref="G515:G525" si="23">D515+G514</f>
        <v>0</v>
      </c>
      <c r="H515" s="31"/>
      <c r="I515" s="32">
        <f t="shared" si="20"/>
        <v>0.16666666666666666</v>
      </c>
      <c r="J515" s="32">
        <f t="shared" si="21"/>
        <v>0</v>
      </c>
    </row>
    <row r="516" spans="1:10" x14ac:dyDescent="0.2">
      <c r="A516" s="16">
        <v>43190</v>
      </c>
      <c r="B516" s="118">
        <v>3</v>
      </c>
      <c r="C516" s="24">
        <v>8</v>
      </c>
      <c r="D516" s="112"/>
      <c r="E516" s="117"/>
      <c r="F516" s="25">
        <f t="shared" si="22"/>
        <v>24</v>
      </c>
      <c r="G516" s="26">
        <f t="shared" si="23"/>
        <v>0</v>
      </c>
      <c r="H516" s="27"/>
      <c r="I516" s="28">
        <f t="shared" si="20"/>
        <v>0.25</v>
      </c>
      <c r="J516" s="28">
        <f t="shared" si="21"/>
        <v>0</v>
      </c>
    </row>
    <row r="517" spans="1:10" x14ac:dyDescent="0.2">
      <c r="A517" s="17">
        <v>43220</v>
      </c>
      <c r="B517" s="119">
        <v>4</v>
      </c>
      <c r="C517" s="15">
        <v>8</v>
      </c>
      <c r="D517" s="111"/>
      <c r="E517" s="213"/>
      <c r="F517" s="29">
        <f t="shared" si="22"/>
        <v>32</v>
      </c>
      <c r="G517" s="30">
        <f t="shared" si="23"/>
        <v>0</v>
      </c>
      <c r="H517" s="31"/>
      <c r="I517" s="32">
        <f t="shared" si="20"/>
        <v>0.33333333333333331</v>
      </c>
      <c r="J517" s="32">
        <f t="shared" si="21"/>
        <v>0</v>
      </c>
    </row>
    <row r="518" spans="1:10" x14ac:dyDescent="0.2">
      <c r="A518" s="16">
        <v>43251</v>
      </c>
      <c r="B518" s="118">
        <v>5</v>
      </c>
      <c r="C518" s="24">
        <v>8</v>
      </c>
      <c r="D518" s="112"/>
      <c r="E518" s="117"/>
      <c r="F518" s="25">
        <f t="shared" si="22"/>
        <v>40</v>
      </c>
      <c r="G518" s="26">
        <f t="shared" si="23"/>
        <v>0</v>
      </c>
      <c r="H518" s="27"/>
      <c r="I518" s="28">
        <f t="shared" si="20"/>
        <v>0.41666666666666669</v>
      </c>
      <c r="J518" s="28">
        <f t="shared" si="21"/>
        <v>0</v>
      </c>
    </row>
    <row r="519" spans="1:10" x14ac:dyDescent="0.2">
      <c r="A519" s="17">
        <v>43281</v>
      </c>
      <c r="B519" s="119">
        <v>6</v>
      </c>
      <c r="C519" s="15">
        <v>8</v>
      </c>
      <c r="D519" s="111"/>
      <c r="E519" s="213"/>
      <c r="F519" s="29">
        <f t="shared" si="22"/>
        <v>48</v>
      </c>
      <c r="G519" s="30">
        <f t="shared" si="23"/>
        <v>0</v>
      </c>
      <c r="H519" s="31"/>
      <c r="I519" s="32">
        <f t="shared" si="20"/>
        <v>0.5</v>
      </c>
      <c r="J519" s="32">
        <f t="shared" si="21"/>
        <v>0</v>
      </c>
    </row>
    <row r="520" spans="1:10" x14ac:dyDescent="0.2">
      <c r="A520" s="16">
        <v>43312</v>
      </c>
      <c r="B520" s="118">
        <v>7</v>
      </c>
      <c r="C520" s="24">
        <v>8</v>
      </c>
      <c r="D520" s="112"/>
      <c r="E520" s="117"/>
      <c r="F520" s="25">
        <f t="shared" si="22"/>
        <v>56</v>
      </c>
      <c r="G520" s="26">
        <f t="shared" si="23"/>
        <v>0</v>
      </c>
      <c r="H520" s="27"/>
      <c r="I520" s="28">
        <f t="shared" si="20"/>
        <v>0.58333333333333337</v>
      </c>
      <c r="J520" s="28">
        <f t="shared" si="21"/>
        <v>0</v>
      </c>
    </row>
    <row r="521" spans="1:10" x14ac:dyDescent="0.2">
      <c r="A521" s="17">
        <v>43343</v>
      </c>
      <c r="B521" s="119">
        <v>8</v>
      </c>
      <c r="C521" s="15">
        <v>8</v>
      </c>
      <c r="D521" s="111"/>
      <c r="E521" s="213"/>
      <c r="F521" s="29">
        <f t="shared" si="22"/>
        <v>64</v>
      </c>
      <c r="G521" s="30">
        <f t="shared" si="23"/>
        <v>0</v>
      </c>
      <c r="H521" s="31"/>
      <c r="I521" s="32">
        <f t="shared" si="20"/>
        <v>0.66666666666666663</v>
      </c>
      <c r="J521" s="32">
        <f t="shared" si="21"/>
        <v>0</v>
      </c>
    </row>
    <row r="522" spans="1:10" x14ac:dyDescent="0.2">
      <c r="A522" s="16">
        <v>43373</v>
      </c>
      <c r="B522" s="118">
        <v>9</v>
      </c>
      <c r="C522" s="24">
        <v>8</v>
      </c>
      <c r="D522" s="112"/>
      <c r="E522" s="117"/>
      <c r="F522" s="25">
        <f t="shared" si="22"/>
        <v>72</v>
      </c>
      <c r="G522" s="26">
        <f t="shared" si="23"/>
        <v>0</v>
      </c>
      <c r="H522" s="27"/>
      <c r="I522" s="28">
        <f t="shared" si="20"/>
        <v>0.75</v>
      </c>
      <c r="J522" s="28">
        <f t="shared" si="21"/>
        <v>0</v>
      </c>
    </row>
    <row r="523" spans="1:10" x14ac:dyDescent="0.2">
      <c r="A523" s="17">
        <v>43404</v>
      </c>
      <c r="B523" s="119">
        <v>10</v>
      </c>
      <c r="C523" s="15">
        <v>8</v>
      </c>
      <c r="D523" s="111"/>
      <c r="E523" s="213"/>
      <c r="F523" s="29">
        <f t="shared" si="22"/>
        <v>80</v>
      </c>
      <c r="G523" s="30">
        <f t="shared" si="23"/>
        <v>0</v>
      </c>
      <c r="H523" s="31"/>
      <c r="I523" s="32">
        <f t="shared" si="20"/>
        <v>0.83333333333333337</v>
      </c>
      <c r="J523" s="32">
        <f t="shared" si="21"/>
        <v>0</v>
      </c>
    </row>
    <row r="524" spans="1:10" x14ac:dyDescent="0.2">
      <c r="A524" s="16">
        <v>43434</v>
      </c>
      <c r="B524" s="118">
        <v>11</v>
      </c>
      <c r="C524" s="24">
        <v>8</v>
      </c>
      <c r="D524" s="112"/>
      <c r="E524" s="117"/>
      <c r="F524" s="25">
        <f t="shared" si="22"/>
        <v>88</v>
      </c>
      <c r="G524" s="26">
        <f t="shared" si="23"/>
        <v>0</v>
      </c>
      <c r="H524" s="27"/>
      <c r="I524" s="28">
        <f t="shared" si="20"/>
        <v>0.91666666666666663</v>
      </c>
      <c r="J524" s="28">
        <f t="shared" si="21"/>
        <v>0</v>
      </c>
    </row>
    <row r="525" spans="1:10" x14ac:dyDescent="0.2">
      <c r="A525" s="17">
        <v>43465</v>
      </c>
      <c r="B525" s="119">
        <v>12</v>
      </c>
      <c r="C525" s="15">
        <v>8</v>
      </c>
      <c r="D525" s="111"/>
      <c r="E525" s="213"/>
      <c r="F525" s="29">
        <f t="shared" si="22"/>
        <v>96</v>
      </c>
      <c r="G525" s="30">
        <f t="shared" si="23"/>
        <v>0</v>
      </c>
      <c r="H525" s="31"/>
      <c r="I525" s="32">
        <f t="shared" si="20"/>
        <v>1</v>
      </c>
      <c r="J525" s="32">
        <f t="shared" si="21"/>
        <v>0</v>
      </c>
    </row>
    <row r="526" spans="1:10" x14ac:dyDescent="0.2">
      <c r="A526" s="46" t="s">
        <v>24</v>
      </c>
      <c r="B526" s="120">
        <v>13</v>
      </c>
      <c r="C526" s="102">
        <f>SUM(C514:C525)</f>
        <v>96</v>
      </c>
      <c r="D526" s="42">
        <f>SUM(D514:D525)</f>
        <v>0</v>
      </c>
      <c r="E526" s="51"/>
      <c r="F526" s="47">
        <f>F525</f>
        <v>96</v>
      </c>
      <c r="G526" s="48">
        <f>G525</f>
        <v>0</v>
      </c>
      <c r="H526" s="49"/>
      <c r="I526" s="50">
        <f>I525</f>
        <v>1</v>
      </c>
      <c r="J526" s="50">
        <f>J525</f>
        <v>0</v>
      </c>
    </row>
    <row r="528" spans="1:10" x14ac:dyDescent="0.2">
      <c r="A528" s="41"/>
      <c r="B528" s="227"/>
      <c r="C528" s="222"/>
      <c r="D528" s="222"/>
      <c r="E528" s="34"/>
      <c r="F528" s="104"/>
      <c r="G528" s="104"/>
      <c r="H528" s="113"/>
      <c r="I528" s="113"/>
      <c r="J528" s="113"/>
    </row>
    <row r="529" spans="1:10" x14ac:dyDescent="0.2">
      <c r="A529" s="41"/>
      <c r="B529" s="227"/>
      <c r="C529" s="222"/>
      <c r="D529" s="222"/>
      <c r="E529" s="34"/>
      <c r="F529" s="104"/>
      <c r="G529" s="104"/>
      <c r="H529" s="113"/>
      <c r="I529" s="113"/>
      <c r="J529" s="113"/>
    </row>
    <row r="530" spans="1:10" x14ac:dyDescent="0.2">
      <c r="A530" s="41"/>
      <c r="B530" s="227"/>
      <c r="C530" s="222"/>
      <c r="D530" s="222"/>
      <c r="E530" s="34"/>
      <c r="F530" s="104"/>
      <c r="G530" s="104"/>
      <c r="H530" s="113"/>
      <c r="I530" s="113"/>
      <c r="J530" s="113"/>
    </row>
    <row r="531" spans="1:10" x14ac:dyDescent="0.2">
      <c r="A531" s="41"/>
      <c r="B531" s="227"/>
      <c r="C531" s="222"/>
      <c r="D531" s="222"/>
      <c r="E531" s="34"/>
      <c r="F531" s="104"/>
      <c r="G531" s="104"/>
      <c r="H531" s="113"/>
      <c r="I531" s="113"/>
      <c r="J531" s="113"/>
    </row>
    <row r="532" spans="1:10" x14ac:dyDescent="0.2">
      <c r="A532" s="41"/>
      <c r="B532" s="227"/>
      <c r="C532" s="222"/>
      <c r="D532" s="222"/>
      <c r="E532" s="34"/>
      <c r="F532" s="104"/>
      <c r="G532" s="104"/>
      <c r="H532" s="113"/>
      <c r="I532" s="113"/>
      <c r="J532" s="113"/>
    </row>
    <row r="533" spans="1:10" x14ac:dyDescent="0.2">
      <c r="A533" s="41"/>
      <c r="B533" s="227"/>
      <c r="C533" s="222"/>
      <c r="D533" s="222"/>
      <c r="E533" s="34"/>
      <c r="F533" s="104"/>
      <c r="G533" s="104"/>
      <c r="H533" s="113"/>
      <c r="I533" s="113"/>
      <c r="J533" s="113"/>
    </row>
    <row r="534" spans="1:10" x14ac:dyDescent="0.2">
      <c r="A534" s="41"/>
      <c r="B534" s="227"/>
      <c r="C534" s="222"/>
      <c r="D534" s="222"/>
      <c r="E534" s="34"/>
      <c r="F534" s="104"/>
      <c r="G534" s="104"/>
      <c r="H534" s="113"/>
      <c r="I534" s="113"/>
      <c r="J534" s="113"/>
    </row>
    <row r="535" spans="1:10" x14ac:dyDescent="0.2">
      <c r="A535" s="41"/>
      <c r="B535" s="227"/>
      <c r="C535" s="222"/>
      <c r="D535" s="222"/>
      <c r="E535" s="34"/>
      <c r="F535" s="104"/>
      <c r="G535" s="104"/>
      <c r="H535" s="113"/>
      <c r="I535" s="113"/>
      <c r="J535" s="113"/>
    </row>
    <row r="536" spans="1:10" x14ac:dyDescent="0.2">
      <c r="A536" s="41"/>
      <c r="B536" s="227"/>
      <c r="C536" s="222"/>
      <c r="D536" s="222"/>
      <c r="E536" s="34"/>
      <c r="F536" s="104"/>
      <c r="G536" s="104"/>
      <c r="H536" s="113"/>
      <c r="I536" s="113"/>
      <c r="J536" s="113"/>
    </row>
    <row r="537" spans="1:10" x14ac:dyDescent="0.2">
      <c r="A537" s="41"/>
      <c r="B537" s="227"/>
      <c r="C537" s="222"/>
      <c r="D537" s="222"/>
      <c r="E537" s="34"/>
      <c r="F537" s="104"/>
      <c r="G537" s="104"/>
      <c r="H537" s="113"/>
      <c r="I537" s="113"/>
      <c r="J537" s="113"/>
    </row>
    <row r="538" spans="1:10" x14ac:dyDescent="0.2">
      <c r="A538" s="41"/>
      <c r="B538" s="227"/>
      <c r="C538" s="222"/>
      <c r="D538" s="222"/>
      <c r="E538" s="34"/>
      <c r="F538" s="104"/>
      <c r="G538" s="104"/>
      <c r="H538" s="113"/>
      <c r="I538" s="113"/>
      <c r="J538" s="113"/>
    </row>
    <row r="539" spans="1:10" x14ac:dyDescent="0.2">
      <c r="A539" s="41"/>
      <c r="B539" s="227"/>
      <c r="C539" s="222"/>
      <c r="D539" s="222"/>
      <c r="E539" s="34"/>
      <c r="F539" s="104"/>
      <c r="G539" s="104"/>
      <c r="H539" s="113"/>
      <c r="I539" s="113"/>
      <c r="J539" s="113"/>
    </row>
    <row r="540" spans="1:10" x14ac:dyDescent="0.2">
      <c r="A540" s="41"/>
      <c r="B540" s="227"/>
      <c r="C540" s="222"/>
      <c r="D540" s="222"/>
      <c r="E540" s="34"/>
      <c r="F540" s="104"/>
      <c r="G540" s="104"/>
      <c r="H540" s="113"/>
      <c r="I540" s="113"/>
      <c r="J540" s="113"/>
    </row>
    <row r="541" spans="1:10" x14ac:dyDescent="0.2">
      <c r="A541" s="41"/>
      <c r="B541" s="227"/>
      <c r="C541" s="222"/>
      <c r="D541" s="222"/>
      <c r="E541" s="34"/>
      <c r="F541" s="104"/>
      <c r="G541" s="104"/>
      <c r="H541" s="113"/>
      <c r="I541" s="113"/>
      <c r="J541" s="113"/>
    </row>
    <row r="542" spans="1:10" x14ac:dyDescent="0.2">
      <c r="A542" s="41"/>
      <c r="B542" s="227"/>
      <c r="C542" s="222"/>
      <c r="D542" s="222"/>
      <c r="E542" s="34"/>
      <c r="F542" s="104"/>
      <c r="G542" s="104"/>
      <c r="H542" s="113"/>
      <c r="I542" s="113"/>
      <c r="J542" s="113"/>
    </row>
    <row r="543" spans="1:10" x14ac:dyDescent="0.2">
      <c r="A543" s="41"/>
      <c r="B543" s="227"/>
      <c r="C543" s="222"/>
      <c r="D543" s="222"/>
      <c r="E543" s="34"/>
      <c r="F543" s="104"/>
      <c r="G543" s="104"/>
      <c r="H543" s="113"/>
      <c r="I543" s="113"/>
      <c r="J543" s="113"/>
    </row>
    <row r="544" spans="1:10" x14ac:dyDescent="0.2">
      <c r="A544" s="41"/>
      <c r="B544" s="227"/>
      <c r="C544" s="222"/>
      <c r="D544" s="222"/>
      <c r="E544" s="34"/>
      <c r="F544" s="104"/>
      <c r="G544" s="104"/>
      <c r="H544" s="113"/>
      <c r="I544" s="113"/>
      <c r="J544" s="113"/>
    </row>
    <row r="545" spans="1:10" x14ac:dyDescent="0.2">
      <c r="A545" s="41"/>
      <c r="B545" s="227"/>
      <c r="C545" s="222"/>
      <c r="D545" s="222"/>
      <c r="E545" s="34"/>
      <c r="F545" s="104"/>
      <c r="G545" s="104"/>
      <c r="H545" s="113"/>
      <c r="I545" s="113"/>
      <c r="J545" s="113"/>
    </row>
    <row r="546" spans="1:10" x14ac:dyDescent="0.2">
      <c r="A546" s="41"/>
      <c r="B546" s="227"/>
      <c r="C546" s="222"/>
      <c r="D546" s="222"/>
      <c r="E546" s="34"/>
      <c r="F546" s="104"/>
      <c r="G546" s="104"/>
      <c r="H546" s="113"/>
      <c r="I546" s="113"/>
      <c r="J546" s="113"/>
    </row>
    <row r="547" spans="1:10" x14ac:dyDescent="0.2">
      <c r="A547" s="41"/>
      <c r="B547" s="227"/>
      <c r="C547" s="222"/>
      <c r="D547" s="222"/>
      <c r="E547" s="34"/>
      <c r="F547" s="104"/>
      <c r="G547" s="104"/>
      <c r="H547" s="113"/>
      <c r="I547" s="113"/>
      <c r="J547" s="113"/>
    </row>
    <row r="548" spans="1:10" x14ac:dyDescent="0.2">
      <c r="A548" s="41"/>
      <c r="B548" s="227"/>
      <c r="C548" s="222"/>
      <c r="D548" s="222"/>
      <c r="E548" s="34"/>
      <c r="F548" s="104"/>
      <c r="G548" s="104"/>
      <c r="H548" s="113"/>
      <c r="I548" s="113"/>
      <c r="J548" s="113"/>
    </row>
    <row r="549" spans="1:10" x14ac:dyDescent="0.2">
      <c r="A549" s="41"/>
      <c r="B549" s="227"/>
      <c r="C549" s="222"/>
      <c r="D549" s="222"/>
      <c r="E549" s="34"/>
      <c r="F549" s="104"/>
      <c r="G549" s="104"/>
      <c r="H549" s="113"/>
      <c r="I549" s="113"/>
      <c r="J549" s="113"/>
    </row>
    <row r="550" spans="1:10" x14ac:dyDescent="0.2">
      <c r="A550" s="41"/>
      <c r="B550" s="227"/>
      <c r="C550" s="222"/>
      <c r="D550" s="222"/>
      <c r="E550" s="34"/>
      <c r="F550" s="104"/>
      <c r="G550" s="104"/>
      <c r="H550" s="113"/>
      <c r="I550" s="113"/>
      <c r="J550" s="113"/>
    </row>
    <row r="551" spans="1:10" x14ac:dyDescent="0.2">
      <c r="A551" s="41"/>
      <c r="B551" s="227"/>
      <c r="C551" s="222"/>
      <c r="D551" s="222"/>
      <c r="E551" s="34"/>
      <c r="F551" s="104"/>
      <c r="G551" s="104"/>
      <c r="H551" s="113"/>
      <c r="I551" s="113"/>
      <c r="J551" s="113"/>
    </row>
    <row r="552" spans="1:10" x14ac:dyDescent="0.2">
      <c r="A552" s="41"/>
      <c r="B552" s="227"/>
      <c r="C552" s="222"/>
      <c r="D552" s="222"/>
      <c r="E552" s="34"/>
      <c r="F552" s="104"/>
      <c r="G552" s="104"/>
      <c r="H552" s="113"/>
      <c r="I552" s="113"/>
      <c r="J552" s="113"/>
    </row>
    <row r="553" spans="1:10" x14ac:dyDescent="0.2">
      <c r="A553" s="41"/>
      <c r="B553" s="227"/>
      <c r="C553" s="222"/>
      <c r="D553" s="222"/>
      <c r="E553" s="34"/>
      <c r="F553" s="104"/>
      <c r="G553" s="104"/>
      <c r="H553" s="113"/>
      <c r="I553" s="113"/>
      <c r="J553" s="113"/>
    </row>
    <row r="554" spans="1:10" x14ac:dyDescent="0.2">
      <c r="A554" s="41"/>
      <c r="B554" s="227"/>
      <c r="C554" s="222"/>
      <c r="D554" s="222"/>
      <c r="E554" s="34"/>
      <c r="F554" s="104"/>
      <c r="G554" s="104"/>
      <c r="H554" s="113"/>
      <c r="I554" s="113"/>
      <c r="J554" s="113"/>
    </row>
    <row r="555" spans="1:10" x14ac:dyDescent="0.2">
      <c r="A555" s="41"/>
      <c r="B555" s="227"/>
      <c r="C555" s="222"/>
      <c r="D555" s="222"/>
      <c r="E555" s="34"/>
      <c r="F555" s="104"/>
      <c r="G555" s="104"/>
      <c r="H555" s="113"/>
      <c r="I555" s="113"/>
      <c r="J555" s="113"/>
    </row>
    <row r="556" spans="1:10" x14ac:dyDescent="0.2">
      <c r="A556" s="41"/>
      <c r="B556" s="227"/>
      <c r="C556" s="222"/>
      <c r="D556" s="222"/>
      <c r="E556" s="34"/>
      <c r="F556" s="104"/>
      <c r="G556" s="104"/>
      <c r="H556" s="113"/>
      <c r="I556" s="113"/>
      <c r="J556" s="113"/>
    </row>
    <row r="557" spans="1:10" x14ac:dyDescent="0.2">
      <c r="A557" s="41"/>
      <c r="B557" s="227"/>
      <c r="C557" s="222"/>
      <c r="D557" s="222"/>
      <c r="E557" s="34"/>
      <c r="F557" s="104"/>
      <c r="G557" s="104"/>
      <c r="H557" s="113"/>
      <c r="I557" s="113"/>
      <c r="J557" s="113"/>
    </row>
    <row r="558" spans="1:10" x14ac:dyDescent="0.2">
      <c r="A558" s="41"/>
      <c r="B558" s="227"/>
      <c r="C558" s="222"/>
      <c r="D558" s="222"/>
      <c r="E558" s="34"/>
      <c r="F558" s="104"/>
      <c r="G558" s="104"/>
      <c r="H558" s="113"/>
      <c r="I558" s="113"/>
      <c r="J558" s="113"/>
    </row>
    <row r="559" spans="1:10" x14ac:dyDescent="0.2">
      <c r="A559" s="41"/>
      <c r="B559" s="227"/>
      <c r="C559" s="222"/>
      <c r="D559" s="222"/>
      <c r="E559" s="34"/>
      <c r="F559" s="104"/>
      <c r="G559" s="104"/>
      <c r="H559" s="113"/>
      <c r="I559" s="113"/>
      <c r="J559" s="113"/>
    </row>
    <row r="560" spans="1:10" x14ac:dyDescent="0.2">
      <c r="A560" s="41"/>
      <c r="B560" s="227"/>
      <c r="C560" s="222"/>
      <c r="D560" s="222"/>
      <c r="E560" s="34"/>
      <c r="F560" s="104"/>
      <c r="G560" s="104"/>
      <c r="H560" s="113"/>
      <c r="I560" s="113"/>
      <c r="J560" s="113"/>
    </row>
    <row r="561" spans="1:10" x14ac:dyDescent="0.2">
      <c r="A561" s="41"/>
      <c r="B561" s="41"/>
      <c r="C561" s="222"/>
      <c r="D561" s="222"/>
      <c r="E561" s="222"/>
      <c r="F561" s="104"/>
      <c r="G561" s="104"/>
      <c r="H561" s="113"/>
      <c r="I561" s="113"/>
      <c r="J561" s="113"/>
    </row>
    <row r="562" spans="1:10" hidden="1" x14ac:dyDescent="0.2">
      <c r="A562" s="41"/>
      <c r="B562" s="41"/>
      <c r="C562" s="222"/>
      <c r="D562" s="222"/>
      <c r="E562" s="222"/>
      <c r="F562" s="104"/>
      <c r="G562" s="104"/>
      <c r="H562" s="113"/>
      <c r="I562" s="113"/>
      <c r="J562" s="113"/>
    </row>
    <row r="563" spans="1:10" hidden="1" x14ac:dyDescent="0.2">
      <c r="A563" s="149" t="s">
        <v>70</v>
      </c>
      <c r="B563" s="107"/>
      <c r="C563" s="150" t="s">
        <v>86</v>
      </c>
      <c r="D563" s="107"/>
      <c r="E563" s="357" t="s">
        <v>100</v>
      </c>
      <c r="F563" s="357"/>
      <c r="G563" s="222"/>
      <c r="H563" s="1"/>
      <c r="I563" s="221"/>
      <c r="J563" s="221"/>
    </row>
    <row r="564" spans="1:10" hidden="1" x14ac:dyDescent="0.2">
      <c r="A564" s="108" t="s">
        <v>71</v>
      </c>
      <c r="B564" s="107"/>
      <c r="C564" s="130" t="s">
        <v>128</v>
      </c>
      <c r="D564" s="1"/>
      <c r="E564" s="121">
        <v>1</v>
      </c>
      <c r="F564" s="121" t="s">
        <v>26</v>
      </c>
      <c r="G564" s="1"/>
      <c r="H564" s="1"/>
      <c r="I564" s="1"/>
      <c r="J564" s="1"/>
    </row>
    <row r="565" spans="1:10" hidden="1" x14ac:dyDescent="0.2">
      <c r="A565" s="109" t="s">
        <v>99</v>
      </c>
      <c r="B565" s="107"/>
      <c r="C565" s="129" t="s">
        <v>129</v>
      </c>
      <c r="E565" s="122">
        <v>2</v>
      </c>
      <c r="F565" s="121" t="s">
        <v>27</v>
      </c>
    </row>
    <row r="566" spans="1:10" hidden="1" x14ac:dyDescent="0.2">
      <c r="A566" s="108" t="s">
        <v>75</v>
      </c>
      <c r="B566" s="107"/>
      <c r="C566" s="129"/>
      <c r="E566" s="121">
        <v>3</v>
      </c>
      <c r="F566" s="122" t="s">
        <v>28</v>
      </c>
    </row>
    <row r="567" spans="1:10" hidden="1" x14ac:dyDescent="0.2">
      <c r="E567" s="122">
        <v>4</v>
      </c>
      <c r="F567" s="121" t="s">
        <v>29</v>
      </c>
    </row>
    <row r="568" spans="1:10" hidden="1" x14ac:dyDescent="0.2">
      <c r="E568" s="121">
        <v>5</v>
      </c>
      <c r="F568" s="121" t="s">
        <v>30</v>
      </c>
    </row>
    <row r="569" spans="1:10" hidden="1" x14ac:dyDescent="0.2">
      <c r="E569" s="122">
        <v>6</v>
      </c>
      <c r="F569" s="122" t="s">
        <v>31</v>
      </c>
    </row>
    <row r="570" spans="1:10" hidden="1" x14ac:dyDescent="0.2">
      <c r="A570" s="149" t="s">
        <v>70</v>
      </c>
      <c r="E570" s="121">
        <v>7</v>
      </c>
      <c r="F570" s="121" t="s">
        <v>32</v>
      </c>
    </row>
    <row r="571" spans="1:10" hidden="1" x14ac:dyDescent="0.2">
      <c r="A571" s="143" t="s">
        <v>125</v>
      </c>
      <c r="E571" s="122">
        <v>8</v>
      </c>
      <c r="F571" s="121" t="s">
        <v>33</v>
      </c>
    </row>
    <row r="572" spans="1:10" hidden="1" x14ac:dyDescent="0.2">
      <c r="A572" s="3" t="s">
        <v>126</v>
      </c>
      <c r="E572" s="121">
        <v>9</v>
      </c>
      <c r="F572" s="122" t="s">
        <v>79</v>
      </c>
    </row>
    <row r="573" spans="1:10" hidden="1" x14ac:dyDescent="0.2">
      <c r="A573" s="143" t="s">
        <v>127</v>
      </c>
      <c r="E573" s="122">
        <v>10</v>
      </c>
      <c r="F573" s="121" t="s">
        <v>34</v>
      </c>
    </row>
    <row r="574" spans="1:10" hidden="1" x14ac:dyDescent="0.2">
      <c r="A574" s="3" t="s">
        <v>121</v>
      </c>
      <c r="E574" s="123">
        <v>11</v>
      </c>
      <c r="F574" s="121" t="s">
        <v>35</v>
      </c>
    </row>
    <row r="575" spans="1:10" hidden="1" x14ac:dyDescent="0.2">
      <c r="A575" s="143" t="s">
        <v>122</v>
      </c>
      <c r="E575" s="122">
        <v>12</v>
      </c>
      <c r="F575" s="122" t="s">
        <v>36</v>
      </c>
    </row>
    <row r="576" spans="1:10" hidden="1" x14ac:dyDescent="0.2">
      <c r="A576" s="3" t="s">
        <v>123</v>
      </c>
    </row>
    <row r="633" spans="1:10" x14ac:dyDescent="0.2">
      <c r="A633" s="66"/>
      <c r="B633" s="66"/>
      <c r="C633" s="67" t="s">
        <v>226</v>
      </c>
      <c r="D633" s="66" t="str">
        <f>C635</f>
        <v>nombre de componente 5</v>
      </c>
      <c r="E633" s="66"/>
      <c r="F633" s="66"/>
      <c r="G633" s="66"/>
      <c r="H633" s="66"/>
      <c r="I633" s="66"/>
      <c r="J633" s="66"/>
    </row>
    <row r="634" spans="1:10" x14ac:dyDescent="0.2">
      <c r="I634" s="327" t="s">
        <v>224</v>
      </c>
      <c r="J634" s="328"/>
    </row>
    <row r="635" spans="1:10" x14ac:dyDescent="0.2">
      <c r="A635" s="2" t="s">
        <v>11</v>
      </c>
      <c r="C635" s="355" t="s">
        <v>225</v>
      </c>
      <c r="D635" s="356"/>
      <c r="E635" s="356"/>
      <c r="F635" s="356"/>
      <c r="G635" s="356"/>
      <c r="H635" s="65"/>
      <c r="I635" s="131" t="s">
        <v>85</v>
      </c>
      <c r="J635" s="134">
        <f>beneficiarios!N363</f>
        <v>0</v>
      </c>
    </row>
    <row r="636" spans="1:10" x14ac:dyDescent="0.2">
      <c r="A636" s="2" t="s">
        <v>12</v>
      </c>
      <c r="C636" s="331" t="s">
        <v>94</v>
      </c>
      <c r="D636" s="332"/>
      <c r="E636" s="332"/>
      <c r="F636" s="332"/>
      <c r="G636" s="333"/>
      <c r="H636" s="65"/>
      <c r="I636" s="131" t="s">
        <v>221</v>
      </c>
      <c r="J636" s="194">
        <f>beneficiarios!N364</f>
        <v>0</v>
      </c>
    </row>
    <row r="637" spans="1:10" x14ac:dyDescent="0.2">
      <c r="A637" s="128" t="s">
        <v>13</v>
      </c>
      <c r="C637" s="331" t="s">
        <v>93</v>
      </c>
      <c r="D637" s="332"/>
      <c r="E637" s="332"/>
      <c r="F637" s="332"/>
      <c r="G637" s="333"/>
      <c r="H637" s="65"/>
      <c r="I637" s="132" t="s">
        <v>222</v>
      </c>
      <c r="J637" s="194">
        <f>beneficiarios!N365</f>
        <v>0</v>
      </c>
    </row>
    <row r="638" spans="1:10" ht="25.5" x14ac:dyDescent="0.2">
      <c r="A638" s="135" t="s">
        <v>14</v>
      </c>
      <c r="C638" s="334" t="s">
        <v>95</v>
      </c>
      <c r="D638" s="335"/>
      <c r="E638" s="335"/>
      <c r="F638" s="335"/>
      <c r="G638" s="336"/>
      <c r="H638" s="65"/>
      <c r="I638" s="132" t="s">
        <v>223</v>
      </c>
      <c r="J638" s="194">
        <f>beneficiarios!N366</f>
        <v>0</v>
      </c>
    </row>
    <row r="639" spans="1:10" x14ac:dyDescent="0.2">
      <c r="A639" s="1"/>
    </row>
    <row r="640" spans="1:10" x14ac:dyDescent="0.2">
      <c r="A640" s="2" t="s">
        <v>15</v>
      </c>
      <c r="C640" s="337">
        <v>42370</v>
      </c>
      <c r="D640" s="338"/>
      <c r="F640" s="223" t="s">
        <v>16</v>
      </c>
      <c r="G640" s="40"/>
      <c r="I640" s="337">
        <v>42735</v>
      </c>
      <c r="J640" s="338"/>
    </row>
    <row r="642" spans="1:10" x14ac:dyDescent="0.2">
      <c r="A642" s="339" t="s">
        <v>17</v>
      </c>
      <c r="B642" s="340"/>
      <c r="C642" s="337">
        <v>42434</v>
      </c>
      <c r="D642" s="341"/>
      <c r="E642" s="20"/>
      <c r="F642" s="223" t="s">
        <v>70</v>
      </c>
      <c r="G642" s="40"/>
      <c r="I642" s="342" t="s">
        <v>130</v>
      </c>
      <c r="J642" s="343"/>
    </row>
    <row r="643" spans="1:10" ht="13.5" thickBot="1" x14ac:dyDescent="0.25">
      <c r="A643" s="33"/>
      <c r="C643" s="221"/>
      <c r="D643" s="221"/>
      <c r="E643" s="221"/>
      <c r="F643" s="221"/>
    </row>
    <row r="644" spans="1:10" ht="13.5" thickBot="1" x14ac:dyDescent="0.25">
      <c r="A644" s="307" t="s">
        <v>84</v>
      </c>
      <c r="B644" s="308"/>
      <c r="C644" s="309" t="s">
        <v>97</v>
      </c>
      <c r="D644" s="310"/>
      <c r="E644" s="307" t="s">
        <v>77</v>
      </c>
      <c r="F644" s="308"/>
      <c r="G644" s="309" t="s">
        <v>96</v>
      </c>
      <c r="H644" s="310"/>
      <c r="I644" s="124" t="s">
        <v>88</v>
      </c>
      <c r="J644" s="125" t="s">
        <v>125</v>
      </c>
    </row>
    <row r="646" spans="1:10" x14ac:dyDescent="0.2">
      <c r="A646" s="35" t="s">
        <v>74</v>
      </c>
      <c r="C646" s="344" t="s">
        <v>227</v>
      </c>
      <c r="D646" s="345"/>
      <c r="E646" s="345"/>
      <c r="F646" s="345"/>
      <c r="G646" s="345"/>
      <c r="H646" s="345"/>
      <c r="I646" s="345"/>
      <c r="J646" s="346"/>
    </row>
    <row r="647" spans="1:10" x14ac:dyDescent="0.2">
      <c r="A647" s="36"/>
      <c r="C647" s="347"/>
      <c r="D647" s="348"/>
      <c r="E647" s="348"/>
      <c r="F647" s="348"/>
      <c r="G647" s="348"/>
      <c r="H647" s="348"/>
      <c r="I647" s="348"/>
      <c r="J647" s="349"/>
    </row>
    <row r="648" spans="1:10" x14ac:dyDescent="0.2">
      <c r="A648" s="4"/>
      <c r="C648" s="347"/>
      <c r="D648" s="348"/>
      <c r="E648" s="348"/>
      <c r="F648" s="348"/>
      <c r="G648" s="348"/>
      <c r="H648" s="348"/>
      <c r="I648" s="348"/>
      <c r="J648" s="349"/>
    </row>
    <row r="649" spans="1:10" x14ac:dyDescent="0.2">
      <c r="A649" s="4"/>
      <c r="C649" s="350"/>
      <c r="D649" s="351"/>
      <c r="E649" s="351"/>
      <c r="F649" s="351"/>
      <c r="G649" s="351"/>
      <c r="H649" s="351"/>
      <c r="I649" s="351"/>
      <c r="J649" s="352"/>
    </row>
    <row r="650" spans="1:10" x14ac:dyDescent="0.2">
      <c r="A650" s="4"/>
      <c r="C650" s="37"/>
      <c r="D650" s="37"/>
      <c r="E650" s="37"/>
      <c r="F650" s="37"/>
      <c r="G650" s="37"/>
      <c r="H650" s="37"/>
      <c r="I650" s="37"/>
      <c r="J650" s="37"/>
    </row>
    <row r="651" spans="1:10" x14ac:dyDescent="0.2">
      <c r="A651" s="21" t="s">
        <v>38</v>
      </c>
      <c r="C651" s="54" t="s">
        <v>228</v>
      </c>
      <c r="D651" s="84"/>
      <c r="E651" s="84"/>
      <c r="F651" s="84"/>
      <c r="G651" s="84"/>
      <c r="H651" s="84"/>
      <c r="I651" s="84"/>
      <c r="J651" s="85"/>
    </row>
    <row r="652" spans="1:10" x14ac:dyDescent="0.2">
      <c r="A652" s="22" t="s">
        <v>39</v>
      </c>
      <c r="C652" s="126" t="s">
        <v>228</v>
      </c>
      <c r="D652" s="86"/>
      <c r="E652" s="86"/>
      <c r="F652" s="86"/>
      <c r="G652" s="86"/>
      <c r="H652" s="86"/>
      <c r="I652" s="86"/>
      <c r="J652" s="87"/>
    </row>
    <row r="653" spans="1:10" x14ac:dyDescent="0.2">
      <c r="C653" s="126" t="s">
        <v>228</v>
      </c>
      <c r="D653" s="86"/>
      <c r="E653" s="86"/>
      <c r="F653" s="86"/>
      <c r="G653" s="86"/>
      <c r="H653" s="86"/>
      <c r="I653" s="86"/>
      <c r="J653" s="87"/>
    </row>
    <row r="654" spans="1:10" x14ac:dyDescent="0.2">
      <c r="C654" s="52"/>
      <c r="D654" s="86"/>
      <c r="E654" s="86"/>
      <c r="F654" s="86"/>
      <c r="G654" s="86"/>
      <c r="H654" s="86"/>
      <c r="I654" s="86"/>
      <c r="J654" s="87"/>
    </row>
    <row r="655" spans="1:10" x14ac:dyDescent="0.2">
      <c r="C655" s="53"/>
      <c r="D655" s="88"/>
      <c r="E655" s="88"/>
      <c r="F655" s="88"/>
      <c r="G655" s="88"/>
      <c r="H655" s="88"/>
      <c r="I655" s="88"/>
      <c r="J655" s="89"/>
    </row>
    <row r="656" spans="1:10" x14ac:dyDescent="0.2">
      <c r="A656" s="4"/>
      <c r="C656" s="37"/>
      <c r="D656" s="37"/>
      <c r="E656" s="37"/>
      <c r="F656" s="37"/>
      <c r="G656" s="37"/>
      <c r="H656" s="37"/>
      <c r="I656" s="37"/>
      <c r="J656" s="37"/>
    </row>
    <row r="657" spans="1:10" x14ac:dyDescent="0.2">
      <c r="A657" s="21" t="s">
        <v>37</v>
      </c>
      <c r="C657" s="58" t="s">
        <v>229</v>
      </c>
      <c r="D657" s="90"/>
      <c r="E657" s="90"/>
      <c r="F657" s="90"/>
      <c r="G657" s="90"/>
      <c r="H657" s="90"/>
      <c r="I657" s="90"/>
      <c r="J657" s="91"/>
    </row>
    <row r="658" spans="1:10" x14ac:dyDescent="0.2">
      <c r="A658" s="22"/>
      <c r="C658" s="55" t="s">
        <v>229</v>
      </c>
      <c r="D658" s="92"/>
      <c r="E658" s="92"/>
      <c r="F658" s="92"/>
      <c r="G658" s="92"/>
      <c r="H658" s="92"/>
      <c r="I658" s="92"/>
      <c r="J658" s="93"/>
    </row>
    <row r="659" spans="1:10" x14ac:dyDescent="0.2">
      <c r="C659" s="55" t="s">
        <v>229</v>
      </c>
      <c r="D659" s="92"/>
      <c r="E659" s="92"/>
      <c r="F659" s="92"/>
      <c r="G659" s="92"/>
      <c r="H659" s="92"/>
      <c r="I659" s="92"/>
      <c r="J659" s="93"/>
    </row>
    <row r="660" spans="1:10" x14ac:dyDescent="0.2">
      <c r="C660" s="56"/>
      <c r="D660" s="92"/>
      <c r="E660" s="92"/>
      <c r="F660" s="92"/>
      <c r="G660" s="92"/>
      <c r="H660" s="92"/>
      <c r="I660" s="92"/>
      <c r="J660" s="93"/>
    </row>
    <row r="661" spans="1:10" x14ac:dyDescent="0.2">
      <c r="C661" s="57"/>
      <c r="D661" s="95"/>
      <c r="E661" s="95"/>
      <c r="F661" s="95"/>
      <c r="G661" s="95"/>
      <c r="H661" s="95"/>
      <c r="I661" s="95"/>
      <c r="J661" s="96"/>
    </row>
    <row r="662" spans="1:10" x14ac:dyDescent="0.2">
      <c r="A662" s="4"/>
      <c r="C662" s="37"/>
      <c r="D662" s="37"/>
      <c r="E662" s="37"/>
      <c r="F662" s="37"/>
      <c r="G662" s="37"/>
      <c r="H662" s="37"/>
      <c r="I662" s="37"/>
      <c r="J662" s="37"/>
    </row>
    <row r="663" spans="1:10" x14ac:dyDescent="0.2">
      <c r="A663" s="21" t="s">
        <v>18</v>
      </c>
      <c r="C663" s="58" t="s">
        <v>230</v>
      </c>
      <c r="D663" s="90"/>
      <c r="E663" s="90"/>
      <c r="F663" s="90"/>
      <c r="G663" s="90"/>
      <c r="H663" s="90"/>
      <c r="I663" s="90"/>
      <c r="J663" s="91"/>
    </row>
    <row r="664" spans="1:10" x14ac:dyDescent="0.2">
      <c r="A664" s="22"/>
      <c r="C664" s="55" t="s">
        <v>230</v>
      </c>
      <c r="D664" s="92"/>
      <c r="E664" s="92"/>
      <c r="F664" s="92"/>
      <c r="G664" s="92"/>
      <c r="H664" s="92"/>
      <c r="I664" s="92"/>
      <c r="J664" s="93"/>
    </row>
    <row r="665" spans="1:10" x14ac:dyDescent="0.2">
      <c r="C665" s="55" t="s">
        <v>230</v>
      </c>
      <c r="D665" s="92"/>
      <c r="E665" s="92"/>
      <c r="F665" s="92"/>
      <c r="G665" s="92"/>
      <c r="H665" s="92"/>
      <c r="I665" s="92"/>
      <c r="J665" s="93"/>
    </row>
    <row r="666" spans="1:10" x14ac:dyDescent="0.2">
      <c r="C666" s="56"/>
      <c r="D666" s="92"/>
      <c r="E666" s="92"/>
      <c r="F666" s="92"/>
      <c r="G666" s="92"/>
      <c r="H666" s="92"/>
      <c r="I666" s="92"/>
      <c r="J666" s="93"/>
    </row>
    <row r="667" spans="1:10" x14ac:dyDescent="0.2">
      <c r="C667" s="56"/>
      <c r="D667" s="92"/>
      <c r="E667" s="92"/>
      <c r="F667" s="92"/>
      <c r="G667" s="92"/>
      <c r="H667" s="92"/>
      <c r="I667" s="92"/>
      <c r="J667" s="93"/>
    </row>
    <row r="668" spans="1:10" x14ac:dyDescent="0.2">
      <c r="C668" s="56"/>
      <c r="D668" s="92"/>
      <c r="E668" s="92"/>
      <c r="F668" s="92"/>
      <c r="G668" s="92"/>
      <c r="H668" s="92"/>
      <c r="I668" s="92"/>
      <c r="J668" s="93"/>
    </row>
    <row r="669" spans="1:10" x14ac:dyDescent="0.2">
      <c r="C669" s="56"/>
      <c r="D669" s="92"/>
      <c r="E669" s="92"/>
      <c r="F669" s="92"/>
      <c r="G669" s="92"/>
      <c r="H669" s="92"/>
      <c r="I669" s="92"/>
      <c r="J669" s="93"/>
    </row>
    <row r="670" spans="1:10" x14ac:dyDescent="0.2">
      <c r="C670" s="57"/>
      <c r="D670" s="95"/>
      <c r="E670" s="95"/>
      <c r="F670" s="95"/>
      <c r="G670" s="95"/>
      <c r="H670" s="95"/>
      <c r="I670" s="95"/>
      <c r="J670" s="96"/>
    </row>
    <row r="672" spans="1:10" x14ac:dyDescent="0.2">
      <c r="A672" s="2" t="s">
        <v>19</v>
      </c>
      <c r="C672" s="353">
        <v>0</v>
      </c>
      <c r="D672" s="354"/>
      <c r="F672" s="39" t="s">
        <v>20</v>
      </c>
      <c r="G672" s="40"/>
      <c r="I672" s="353">
        <v>0</v>
      </c>
      <c r="J672" s="354"/>
    </row>
    <row r="673" spans="1:10" x14ac:dyDescent="0.2">
      <c r="A673" s="4"/>
      <c r="B673" s="1"/>
      <c r="C673" s="222"/>
      <c r="D673" s="222"/>
      <c r="E673" s="1"/>
      <c r="F673" s="4"/>
      <c r="G673" s="4"/>
      <c r="I673" s="221"/>
      <c r="J673" s="221"/>
    </row>
    <row r="674" spans="1:10" x14ac:dyDescent="0.2">
      <c r="A674" s="218"/>
      <c r="B674" s="218" t="s">
        <v>67</v>
      </c>
      <c r="C674" s="219"/>
      <c r="D674" s="219"/>
      <c r="E674" s="220"/>
      <c r="G674" s="222"/>
      <c r="H674" s="1"/>
      <c r="I674" s="1"/>
      <c r="J674" s="1"/>
    </row>
    <row r="675" spans="1:10" x14ac:dyDescent="0.2">
      <c r="A675" s="42" t="s">
        <v>4</v>
      </c>
      <c r="B675" s="43"/>
      <c r="C675" s="102" t="s">
        <v>68</v>
      </c>
      <c r="D675" s="42" t="s">
        <v>80</v>
      </c>
      <c r="E675" s="51"/>
      <c r="F675" s="102" t="s">
        <v>69</v>
      </c>
      <c r="G675" s="45" t="s">
        <v>21</v>
      </c>
      <c r="H675" s="43"/>
      <c r="I675" s="102" t="s">
        <v>22</v>
      </c>
      <c r="J675" s="102" t="s">
        <v>23</v>
      </c>
    </row>
    <row r="676" spans="1:10" x14ac:dyDescent="0.2">
      <c r="A676" s="16">
        <v>42400</v>
      </c>
      <c r="B676" s="118">
        <v>1</v>
      </c>
      <c r="C676" s="24">
        <v>5</v>
      </c>
      <c r="D676" s="112">
        <v>5</v>
      </c>
      <c r="E676" s="117"/>
      <c r="F676" s="25">
        <f>C676</f>
        <v>5</v>
      </c>
      <c r="G676" s="26">
        <f>D676</f>
        <v>5</v>
      </c>
      <c r="H676" s="27"/>
      <c r="I676" s="28">
        <f t="shared" ref="I676:I687" si="24">F676/$F$355</f>
        <v>8.3333333333333329E-2</v>
      </c>
      <c r="J676" s="28">
        <f t="shared" ref="J676:J687" si="25">G676/$F$355</f>
        <v>8.3333333333333329E-2</v>
      </c>
    </row>
    <row r="677" spans="1:10" x14ac:dyDescent="0.2">
      <c r="A677" s="17">
        <v>42428</v>
      </c>
      <c r="B677" s="119">
        <v>2</v>
      </c>
      <c r="C677" s="15">
        <v>5</v>
      </c>
      <c r="D677" s="111">
        <v>0</v>
      </c>
      <c r="E677" s="224"/>
      <c r="F677" s="29">
        <f t="shared" ref="F677:F687" si="26">C677+F676</f>
        <v>10</v>
      </c>
      <c r="G677" s="30">
        <f t="shared" ref="G677:G687" si="27">D677+G676</f>
        <v>5</v>
      </c>
      <c r="H677" s="31"/>
      <c r="I677" s="32">
        <f t="shared" si="24"/>
        <v>0.16666666666666666</v>
      </c>
      <c r="J677" s="32">
        <f t="shared" si="25"/>
        <v>8.3333333333333329E-2</v>
      </c>
    </row>
    <row r="678" spans="1:10" x14ac:dyDescent="0.2">
      <c r="A678" s="16">
        <v>42460</v>
      </c>
      <c r="B678" s="118">
        <v>3</v>
      </c>
      <c r="C678" s="24">
        <v>5</v>
      </c>
      <c r="D678" s="112">
        <v>0</v>
      </c>
      <c r="E678" s="117"/>
      <c r="F678" s="25">
        <f t="shared" si="26"/>
        <v>15</v>
      </c>
      <c r="G678" s="26">
        <f t="shared" si="27"/>
        <v>5</v>
      </c>
      <c r="H678" s="27"/>
      <c r="I678" s="28">
        <f t="shared" si="24"/>
        <v>0.25</v>
      </c>
      <c r="J678" s="28">
        <f t="shared" si="25"/>
        <v>8.3333333333333329E-2</v>
      </c>
    </row>
    <row r="679" spans="1:10" x14ac:dyDescent="0.2">
      <c r="A679" s="17">
        <v>42490</v>
      </c>
      <c r="B679" s="119">
        <v>4</v>
      </c>
      <c r="C679" s="15">
        <v>5</v>
      </c>
      <c r="D679" s="111">
        <v>0</v>
      </c>
      <c r="E679" s="224"/>
      <c r="F679" s="29">
        <f t="shared" si="26"/>
        <v>20</v>
      </c>
      <c r="G679" s="30">
        <f t="shared" si="27"/>
        <v>5</v>
      </c>
      <c r="H679" s="31"/>
      <c r="I679" s="32">
        <f t="shared" si="24"/>
        <v>0.33333333333333331</v>
      </c>
      <c r="J679" s="32">
        <f t="shared" si="25"/>
        <v>8.3333333333333329E-2</v>
      </c>
    </row>
    <row r="680" spans="1:10" x14ac:dyDescent="0.2">
      <c r="A680" s="16">
        <v>42521</v>
      </c>
      <c r="B680" s="118">
        <v>5</v>
      </c>
      <c r="C680" s="24">
        <v>5</v>
      </c>
      <c r="D680" s="112">
        <v>0</v>
      </c>
      <c r="E680" s="117"/>
      <c r="F680" s="25">
        <f t="shared" si="26"/>
        <v>25</v>
      </c>
      <c r="G680" s="26">
        <f t="shared" si="27"/>
        <v>5</v>
      </c>
      <c r="H680" s="27"/>
      <c r="I680" s="28">
        <f t="shared" si="24"/>
        <v>0.41666666666666669</v>
      </c>
      <c r="J680" s="28">
        <f t="shared" si="25"/>
        <v>8.3333333333333329E-2</v>
      </c>
    </row>
    <row r="681" spans="1:10" x14ac:dyDescent="0.2">
      <c r="A681" s="17">
        <v>42551</v>
      </c>
      <c r="B681" s="119">
        <v>6</v>
      </c>
      <c r="C681" s="15">
        <v>5</v>
      </c>
      <c r="D681" s="111">
        <v>0</v>
      </c>
      <c r="E681" s="224"/>
      <c r="F681" s="29">
        <f t="shared" si="26"/>
        <v>30</v>
      </c>
      <c r="G681" s="30">
        <f t="shared" si="27"/>
        <v>5</v>
      </c>
      <c r="H681" s="31"/>
      <c r="I681" s="32">
        <f t="shared" si="24"/>
        <v>0.5</v>
      </c>
      <c r="J681" s="32">
        <f t="shared" si="25"/>
        <v>8.3333333333333329E-2</v>
      </c>
    </row>
    <row r="682" spans="1:10" x14ac:dyDescent="0.2">
      <c r="A682" s="16">
        <v>42582</v>
      </c>
      <c r="B682" s="118">
        <v>7</v>
      </c>
      <c r="C682" s="24">
        <v>5</v>
      </c>
      <c r="D682" s="112">
        <v>0</v>
      </c>
      <c r="E682" s="117"/>
      <c r="F682" s="25">
        <f t="shared" si="26"/>
        <v>35</v>
      </c>
      <c r="G682" s="26">
        <f t="shared" si="27"/>
        <v>5</v>
      </c>
      <c r="H682" s="27"/>
      <c r="I682" s="28">
        <f t="shared" si="24"/>
        <v>0.58333333333333337</v>
      </c>
      <c r="J682" s="28">
        <f t="shared" si="25"/>
        <v>8.3333333333333329E-2</v>
      </c>
    </row>
    <row r="683" spans="1:10" x14ac:dyDescent="0.2">
      <c r="A683" s="17">
        <v>42613</v>
      </c>
      <c r="B683" s="119">
        <v>8</v>
      </c>
      <c r="C683" s="15">
        <v>5</v>
      </c>
      <c r="D683" s="111">
        <v>0</v>
      </c>
      <c r="E683" s="224"/>
      <c r="F683" s="29">
        <f t="shared" si="26"/>
        <v>40</v>
      </c>
      <c r="G683" s="30">
        <f t="shared" si="27"/>
        <v>5</v>
      </c>
      <c r="H683" s="31"/>
      <c r="I683" s="32">
        <f t="shared" si="24"/>
        <v>0.66666666666666663</v>
      </c>
      <c r="J683" s="32">
        <f t="shared" si="25"/>
        <v>8.3333333333333329E-2</v>
      </c>
    </row>
    <row r="684" spans="1:10" x14ac:dyDescent="0.2">
      <c r="A684" s="16">
        <v>42643</v>
      </c>
      <c r="B684" s="118">
        <v>9</v>
      </c>
      <c r="C684" s="24">
        <v>5</v>
      </c>
      <c r="D684" s="112">
        <v>0</v>
      </c>
      <c r="E684" s="117"/>
      <c r="F684" s="25">
        <f t="shared" si="26"/>
        <v>45</v>
      </c>
      <c r="G684" s="26">
        <f t="shared" si="27"/>
        <v>5</v>
      </c>
      <c r="H684" s="27"/>
      <c r="I684" s="28">
        <f t="shared" si="24"/>
        <v>0.75</v>
      </c>
      <c r="J684" s="28">
        <f t="shared" si="25"/>
        <v>8.3333333333333329E-2</v>
      </c>
    </row>
    <row r="685" spans="1:10" x14ac:dyDescent="0.2">
      <c r="A685" s="17">
        <v>42674</v>
      </c>
      <c r="B685" s="119">
        <v>10</v>
      </c>
      <c r="C685" s="15">
        <v>5</v>
      </c>
      <c r="D685" s="111">
        <v>0</v>
      </c>
      <c r="E685" s="224"/>
      <c r="F685" s="29">
        <f t="shared" si="26"/>
        <v>50</v>
      </c>
      <c r="G685" s="30">
        <f t="shared" si="27"/>
        <v>5</v>
      </c>
      <c r="H685" s="31"/>
      <c r="I685" s="32">
        <f t="shared" si="24"/>
        <v>0.83333333333333337</v>
      </c>
      <c r="J685" s="32">
        <f t="shared" si="25"/>
        <v>8.3333333333333329E-2</v>
      </c>
    </row>
    <row r="686" spans="1:10" x14ac:dyDescent="0.2">
      <c r="A686" s="16">
        <v>42704</v>
      </c>
      <c r="B686" s="118">
        <v>11</v>
      </c>
      <c r="C686" s="24">
        <v>5</v>
      </c>
      <c r="D686" s="112">
        <v>50</v>
      </c>
      <c r="E686" s="117"/>
      <c r="F686" s="25">
        <f t="shared" si="26"/>
        <v>55</v>
      </c>
      <c r="G686" s="26">
        <f t="shared" si="27"/>
        <v>55</v>
      </c>
      <c r="H686" s="27"/>
      <c r="I686" s="28">
        <f t="shared" si="24"/>
        <v>0.91666666666666663</v>
      </c>
      <c r="J686" s="28">
        <f t="shared" si="25"/>
        <v>0.91666666666666663</v>
      </c>
    </row>
    <row r="687" spans="1:10" x14ac:dyDescent="0.2">
      <c r="A687" s="17">
        <v>42735</v>
      </c>
      <c r="B687" s="119">
        <v>12</v>
      </c>
      <c r="C687" s="15">
        <v>5</v>
      </c>
      <c r="D687" s="111">
        <v>5</v>
      </c>
      <c r="E687" s="224"/>
      <c r="F687" s="29">
        <f t="shared" si="26"/>
        <v>60</v>
      </c>
      <c r="G687" s="30">
        <f t="shared" si="27"/>
        <v>60</v>
      </c>
      <c r="H687" s="31"/>
      <c r="I687" s="32">
        <f t="shared" si="24"/>
        <v>1</v>
      </c>
      <c r="J687" s="32">
        <f t="shared" si="25"/>
        <v>1</v>
      </c>
    </row>
    <row r="688" spans="1:10" x14ac:dyDescent="0.2">
      <c r="A688" s="46" t="s">
        <v>24</v>
      </c>
      <c r="B688" s="120">
        <v>13</v>
      </c>
      <c r="C688" s="102">
        <f>SUM(C676:C687)</f>
        <v>60</v>
      </c>
      <c r="D688" s="42">
        <f>SUM(D676:D687)</f>
        <v>60</v>
      </c>
      <c r="E688" s="51"/>
      <c r="F688" s="47">
        <f>F687</f>
        <v>60</v>
      </c>
      <c r="G688" s="48">
        <f>G687</f>
        <v>60</v>
      </c>
      <c r="H688" s="49"/>
      <c r="I688" s="50">
        <f>I687</f>
        <v>1</v>
      </c>
      <c r="J688" s="50">
        <f>J687</f>
        <v>1</v>
      </c>
    </row>
    <row r="690" spans="1:10" x14ac:dyDescent="0.2">
      <c r="A690" s="66"/>
      <c r="B690" s="66"/>
      <c r="C690" s="67" t="s">
        <v>231</v>
      </c>
      <c r="D690" s="66" t="str">
        <f>C692</f>
        <v>nombre de componente 6</v>
      </c>
      <c r="E690" s="66"/>
      <c r="F690" s="66"/>
      <c r="G690" s="66"/>
      <c r="H690" s="66"/>
      <c r="I690" s="66"/>
      <c r="J690" s="66"/>
    </row>
    <row r="691" spans="1:10" x14ac:dyDescent="0.2">
      <c r="I691" s="327" t="s">
        <v>224</v>
      </c>
      <c r="J691" s="328"/>
    </row>
    <row r="692" spans="1:10" x14ac:dyDescent="0.2">
      <c r="A692" s="2" t="s">
        <v>11</v>
      </c>
      <c r="C692" s="355" t="s">
        <v>232</v>
      </c>
      <c r="D692" s="356"/>
      <c r="E692" s="356"/>
      <c r="F692" s="356"/>
      <c r="G692" s="356"/>
      <c r="H692" s="65"/>
      <c r="I692" s="131" t="s">
        <v>85</v>
      </c>
      <c r="J692" s="134">
        <f>beneficiarios!N370</f>
        <v>0</v>
      </c>
    </row>
    <row r="693" spans="1:10" x14ac:dyDescent="0.2">
      <c r="A693" s="2" t="s">
        <v>12</v>
      </c>
      <c r="C693" s="331" t="s">
        <v>94</v>
      </c>
      <c r="D693" s="332"/>
      <c r="E693" s="332"/>
      <c r="F693" s="332"/>
      <c r="G693" s="333"/>
      <c r="H693" s="65"/>
      <c r="I693" s="131" t="s">
        <v>221</v>
      </c>
      <c r="J693" s="134">
        <f>beneficiarios!N371</f>
        <v>0</v>
      </c>
    </row>
    <row r="694" spans="1:10" x14ac:dyDescent="0.2">
      <c r="A694" s="128" t="s">
        <v>13</v>
      </c>
      <c r="C694" s="331" t="s">
        <v>93</v>
      </c>
      <c r="D694" s="332"/>
      <c r="E694" s="332"/>
      <c r="F694" s="332"/>
      <c r="G694" s="333"/>
      <c r="H694" s="65"/>
      <c r="I694" s="132" t="s">
        <v>222</v>
      </c>
      <c r="J694" s="134">
        <f>beneficiarios!N372</f>
        <v>0</v>
      </c>
    </row>
    <row r="695" spans="1:10" ht="25.5" x14ac:dyDescent="0.2">
      <c r="A695" s="135" t="s">
        <v>14</v>
      </c>
      <c r="C695" s="334" t="s">
        <v>95</v>
      </c>
      <c r="D695" s="335"/>
      <c r="E695" s="335"/>
      <c r="F695" s="335"/>
      <c r="G695" s="336"/>
      <c r="H695" s="65"/>
      <c r="I695" s="132" t="s">
        <v>223</v>
      </c>
      <c r="J695" s="134">
        <f>beneficiarios!N373</f>
        <v>0</v>
      </c>
    </row>
    <row r="696" spans="1:10" x14ac:dyDescent="0.2">
      <c r="A696" s="1"/>
    </row>
    <row r="697" spans="1:10" x14ac:dyDescent="0.2">
      <c r="A697" s="2" t="s">
        <v>15</v>
      </c>
      <c r="C697" s="337">
        <v>42370</v>
      </c>
      <c r="D697" s="338"/>
      <c r="F697" s="223" t="s">
        <v>16</v>
      </c>
      <c r="G697" s="40"/>
      <c r="I697" s="337">
        <v>42735</v>
      </c>
      <c r="J697" s="338"/>
    </row>
    <row r="699" spans="1:10" x14ac:dyDescent="0.2">
      <c r="A699" s="339" t="s">
        <v>17</v>
      </c>
      <c r="B699" s="340"/>
      <c r="C699" s="337">
        <v>42434</v>
      </c>
      <c r="D699" s="341"/>
      <c r="E699" s="20"/>
      <c r="F699" s="223" t="s">
        <v>70</v>
      </c>
      <c r="G699" s="40"/>
      <c r="I699" s="342" t="s">
        <v>130</v>
      </c>
      <c r="J699" s="343"/>
    </row>
    <row r="700" spans="1:10" ht="13.5" thickBot="1" x14ac:dyDescent="0.25">
      <c r="A700" s="33"/>
      <c r="C700" s="221"/>
      <c r="D700" s="221"/>
      <c r="E700" s="221"/>
      <c r="F700" s="221"/>
    </row>
    <row r="701" spans="1:10" ht="13.5" thickBot="1" x14ac:dyDescent="0.25">
      <c r="A701" s="307" t="s">
        <v>84</v>
      </c>
      <c r="B701" s="308"/>
      <c r="C701" s="309" t="s">
        <v>97</v>
      </c>
      <c r="D701" s="310"/>
      <c r="E701" s="307" t="s">
        <v>77</v>
      </c>
      <c r="F701" s="308"/>
      <c r="G701" s="309" t="s">
        <v>96</v>
      </c>
      <c r="H701" s="310"/>
      <c r="I701" s="124" t="s">
        <v>88</v>
      </c>
      <c r="J701" s="125" t="s">
        <v>125</v>
      </c>
    </row>
    <row r="703" spans="1:10" x14ac:dyDescent="0.2">
      <c r="A703" s="35" t="s">
        <v>74</v>
      </c>
      <c r="C703" s="344" t="s">
        <v>233</v>
      </c>
      <c r="D703" s="345"/>
      <c r="E703" s="345"/>
      <c r="F703" s="345"/>
      <c r="G703" s="345"/>
      <c r="H703" s="345"/>
      <c r="I703" s="345"/>
      <c r="J703" s="346"/>
    </row>
    <row r="704" spans="1:10" x14ac:dyDescent="0.2">
      <c r="A704" s="36"/>
      <c r="C704" s="347"/>
      <c r="D704" s="348"/>
      <c r="E704" s="348"/>
      <c r="F704" s="348"/>
      <c r="G704" s="348"/>
      <c r="H704" s="348"/>
      <c r="I704" s="348"/>
      <c r="J704" s="349"/>
    </row>
    <row r="705" spans="1:10" x14ac:dyDescent="0.2">
      <c r="A705" s="4"/>
      <c r="C705" s="347"/>
      <c r="D705" s="348"/>
      <c r="E705" s="348"/>
      <c r="F705" s="348"/>
      <c r="G705" s="348"/>
      <c r="H705" s="348"/>
      <c r="I705" s="348"/>
      <c r="J705" s="349"/>
    </row>
    <row r="706" spans="1:10" x14ac:dyDescent="0.2">
      <c r="A706" s="4"/>
      <c r="C706" s="350"/>
      <c r="D706" s="351"/>
      <c r="E706" s="351"/>
      <c r="F706" s="351"/>
      <c r="G706" s="351"/>
      <c r="H706" s="351"/>
      <c r="I706" s="351"/>
      <c r="J706" s="352"/>
    </row>
    <row r="707" spans="1:10" x14ac:dyDescent="0.2">
      <c r="A707" s="4"/>
      <c r="C707" s="37"/>
      <c r="D707" s="37"/>
      <c r="E707" s="37"/>
      <c r="F707" s="37"/>
      <c r="G707" s="37"/>
      <c r="H707" s="37"/>
      <c r="I707" s="37"/>
      <c r="J707" s="37"/>
    </row>
    <row r="708" spans="1:10" x14ac:dyDescent="0.2">
      <c r="A708" s="21" t="s">
        <v>38</v>
      </c>
      <c r="C708" s="54" t="s">
        <v>234</v>
      </c>
      <c r="D708" s="84"/>
      <c r="E708" s="84"/>
      <c r="F708" s="84"/>
      <c r="G708" s="84"/>
      <c r="H708" s="84"/>
      <c r="I708" s="84"/>
      <c r="J708" s="85"/>
    </row>
    <row r="709" spans="1:10" x14ac:dyDescent="0.2">
      <c r="A709" s="22" t="s">
        <v>39</v>
      </c>
      <c r="C709" s="126" t="s">
        <v>234</v>
      </c>
      <c r="D709" s="86"/>
      <c r="E709" s="86"/>
      <c r="F709" s="86"/>
      <c r="G709" s="86"/>
      <c r="H709" s="86"/>
      <c r="I709" s="86"/>
      <c r="J709" s="87"/>
    </row>
    <row r="710" spans="1:10" x14ac:dyDescent="0.2">
      <c r="C710" s="126" t="s">
        <v>234</v>
      </c>
      <c r="D710" s="86"/>
      <c r="E710" s="86"/>
      <c r="F710" s="86"/>
      <c r="G710" s="86"/>
      <c r="H710" s="86"/>
      <c r="I710" s="86"/>
      <c r="J710" s="87"/>
    </row>
    <row r="711" spans="1:10" x14ac:dyDescent="0.2">
      <c r="C711" s="52"/>
      <c r="D711" s="86"/>
      <c r="E711" s="86"/>
      <c r="F711" s="86"/>
      <c r="G711" s="86"/>
      <c r="H711" s="86"/>
      <c r="I711" s="86"/>
      <c r="J711" s="87"/>
    </row>
    <row r="712" spans="1:10" x14ac:dyDescent="0.2">
      <c r="C712" s="53"/>
      <c r="D712" s="88"/>
      <c r="E712" s="88"/>
      <c r="F712" s="88"/>
      <c r="G712" s="88"/>
      <c r="H712" s="88"/>
      <c r="I712" s="88"/>
      <c r="J712" s="89"/>
    </row>
    <row r="713" spans="1:10" x14ac:dyDescent="0.2">
      <c r="A713" s="4"/>
      <c r="C713" s="37"/>
      <c r="D713" s="37"/>
      <c r="E713" s="37"/>
      <c r="F713" s="37"/>
      <c r="G713" s="37"/>
      <c r="H713" s="37"/>
      <c r="I713" s="37"/>
      <c r="J713" s="37"/>
    </row>
    <row r="714" spans="1:10" x14ac:dyDescent="0.2">
      <c r="A714" s="21" t="s">
        <v>37</v>
      </c>
      <c r="C714" s="58" t="s">
        <v>235</v>
      </c>
      <c r="D714" s="90"/>
      <c r="E714" s="90"/>
      <c r="F714" s="90"/>
      <c r="G714" s="90"/>
      <c r="H714" s="90"/>
      <c r="I714" s="90"/>
      <c r="J714" s="91"/>
    </row>
    <row r="715" spans="1:10" x14ac:dyDescent="0.2">
      <c r="A715" s="22"/>
      <c r="C715" s="55" t="s">
        <v>235</v>
      </c>
      <c r="D715" s="92"/>
      <c r="E715" s="92"/>
      <c r="F715" s="92"/>
      <c r="G715" s="92"/>
      <c r="H715" s="92"/>
      <c r="I715" s="92"/>
      <c r="J715" s="93"/>
    </row>
    <row r="716" spans="1:10" x14ac:dyDescent="0.2">
      <c r="C716" s="55" t="s">
        <v>235</v>
      </c>
      <c r="D716" s="92"/>
      <c r="E716" s="92"/>
      <c r="F716" s="92"/>
      <c r="G716" s="92"/>
      <c r="H716" s="92"/>
      <c r="I716" s="92"/>
      <c r="J716" s="93"/>
    </row>
    <row r="717" spans="1:10" x14ac:dyDescent="0.2">
      <c r="C717" s="56"/>
      <c r="D717" s="92"/>
      <c r="E717" s="92"/>
      <c r="F717" s="92"/>
      <c r="G717" s="92"/>
      <c r="H717" s="92"/>
      <c r="I717" s="92"/>
      <c r="J717" s="93"/>
    </row>
    <row r="718" spans="1:10" x14ac:dyDescent="0.2">
      <c r="C718" s="57"/>
      <c r="D718" s="95"/>
      <c r="E718" s="95"/>
      <c r="F718" s="95"/>
      <c r="G718" s="95"/>
      <c r="H718" s="95"/>
      <c r="I718" s="95"/>
      <c r="J718" s="96"/>
    </row>
    <row r="719" spans="1:10" x14ac:dyDescent="0.2">
      <c r="A719" s="4"/>
      <c r="C719" s="37"/>
      <c r="D719" s="37"/>
      <c r="E719" s="37"/>
      <c r="F719" s="37"/>
      <c r="G719" s="37"/>
      <c r="H719" s="37"/>
      <c r="I719" s="37"/>
      <c r="J719" s="37"/>
    </row>
    <row r="720" spans="1:10" x14ac:dyDescent="0.2">
      <c r="A720" s="21" t="s">
        <v>18</v>
      </c>
      <c r="C720" s="58" t="s">
        <v>236</v>
      </c>
      <c r="D720" s="90"/>
      <c r="E720" s="90"/>
      <c r="F720" s="90"/>
      <c r="G720" s="90"/>
      <c r="H720" s="90"/>
      <c r="I720" s="90"/>
      <c r="J720" s="91"/>
    </row>
    <row r="721" spans="1:10" x14ac:dyDescent="0.2">
      <c r="A721" s="22"/>
      <c r="C721" s="55" t="s">
        <v>236</v>
      </c>
      <c r="D721" s="92"/>
      <c r="E721" s="92"/>
      <c r="F721" s="92"/>
      <c r="G721" s="92"/>
      <c r="H721" s="92"/>
      <c r="I721" s="92"/>
      <c r="J721" s="93"/>
    </row>
    <row r="722" spans="1:10" x14ac:dyDescent="0.2">
      <c r="C722" s="55" t="s">
        <v>236</v>
      </c>
      <c r="D722" s="92"/>
      <c r="E722" s="92"/>
      <c r="F722" s="92"/>
      <c r="G722" s="92"/>
      <c r="H722" s="92"/>
      <c r="I722" s="92"/>
      <c r="J722" s="93"/>
    </row>
    <row r="723" spans="1:10" x14ac:dyDescent="0.2">
      <c r="C723" s="56"/>
      <c r="D723" s="92"/>
      <c r="E723" s="92"/>
      <c r="F723" s="92"/>
      <c r="G723" s="92"/>
      <c r="H723" s="92"/>
      <c r="I723" s="92"/>
      <c r="J723" s="93"/>
    </row>
    <row r="724" spans="1:10" x14ac:dyDescent="0.2">
      <c r="C724" s="56"/>
      <c r="D724" s="92"/>
      <c r="E724" s="92"/>
      <c r="F724" s="92"/>
      <c r="G724" s="92"/>
      <c r="H724" s="92"/>
      <c r="I724" s="92"/>
      <c r="J724" s="93"/>
    </row>
    <row r="725" spans="1:10" x14ac:dyDescent="0.2">
      <c r="C725" s="56"/>
      <c r="D725" s="92"/>
      <c r="E725" s="92"/>
      <c r="F725" s="92"/>
      <c r="G725" s="92"/>
      <c r="H725" s="92"/>
      <c r="I725" s="92"/>
      <c r="J725" s="93"/>
    </row>
    <row r="726" spans="1:10" x14ac:dyDescent="0.2">
      <c r="C726" s="56"/>
      <c r="D726" s="92"/>
      <c r="E726" s="92"/>
      <c r="F726" s="92"/>
      <c r="G726" s="92"/>
      <c r="H726" s="92"/>
      <c r="I726" s="92"/>
      <c r="J726" s="93"/>
    </row>
    <row r="727" spans="1:10" x14ac:dyDescent="0.2">
      <c r="C727" s="57"/>
      <c r="D727" s="95"/>
      <c r="E727" s="95"/>
      <c r="F727" s="95"/>
      <c r="G727" s="95"/>
      <c r="H727" s="95"/>
      <c r="I727" s="95"/>
      <c r="J727" s="96"/>
    </row>
    <row r="729" spans="1:10" x14ac:dyDescent="0.2">
      <c r="A729" s="2" t="s">
        <v>19</v>
      </c>
      <c r="C729" s="353">
        <v>0</v>
      </c>
      <c r="D729" s="354"/>
      <c r="F729" s="39" t="s">
        <v>20</v>
      </c>
      <c r="G729" s="40"/>
      <c r="I729" s="353">
        <v>0</v>
      </c>
      <c r="J729" s="354"/>
    </row>
    <row r="730" spans="1:10" x14ac:dyDescent="0.2">
      <c r="A730" s="4"/>
      <c r="B730" s="1"/>
      <c r="C730" s="222"/>
      <c r="D730" s="222"/>
      <c r="E730" s="1"/>
      <c r="F730" s="4"/>
      <c r="G730" s="4"/>
      <c r="I730" s="221"/>
      <c r="J730" s="221"/>
    </row>
    <row r="731" spans="1:10" x14ac:dyDescent="0.2">
      <c r="A731" s="218"/>
      <c r="B731" s="218" t="s">
        <v>67</v>
      </c>
      <c r="C731" s="219"/>
      <c r="D731" s="219"/>
      <c r="E731" s="220"/>
      <c r="G731" s="222"/>
      <c r="H731" s="1"/>
      <c r="I731" s="1"/>
      <c r="J731" s="1"/>
    </row>
    <row r="732" spans="1:10" x14ac:dyDescent="0.2">
      <c r="A732" s="42" t="s">
        <v>4</v>
      </c>
      <c r="B732" s="43"/>
      <c r="C732" s="102" t="s">
        <v>68</v>
      </c>
      <c r="D732" s="42" t="s">
        <v>80</v>
      </c>
      <c r="E732" s="51"/>
      <c r="F732" s="102" t="s">
        <v>69</v>
      </c>
      <c r="G732" s="45" t="s">
        <v>21</v>
      </c>
      <c r="H732" s="43"/>
      <c r="I732" s="102" t="s">
        <v>22</v>
      </c>
      <c r="J732" s="102" t="s">
        <v>23</v>
      </c>
    </row>
    <row r="733" spans="1:10" x14ac:dyDescent="0.2">
      <c r="A733" s="16">
        <v>42400</v>
      </c>
      <c r="B733" s="118">
        <v>1</v>
      </c>
      <c r="C733" s="24">
        <v>60</v>
      </c>
      <c r="D733" s="112">
        <v>6</v>
      </c>
      <c r="E733" s="117"/>
      <c r="F733" s="25">
        <f>C733</f>
        <v>60</v>
      </c>
      <c r="G733" s="26">
        <f>D733</f>
        <v>6</v>
      </c>
      <c r="H733" s="27"/>
      <c r="I733" s="28">
        <f t="shared" ref="I733:I744" si="28">F733/$F$412</f>
        <v>0.11904761904761904</v>
      </c>
      <c r="J733" s="28">
        <f t="shared" ref="J733:J744" si="29">G733/$F$412</f>
        <v>1.1904761904761904E-2</v>
      </c>
    </row>
    <row r="734" spans="1:10" x14ac:dyDescent="0.2">
      <c r="A734" s="17">
        <v>42428</v>
      </c>
      <c r="B734" s="119">
        <v>2</v>
      </c>
      <c r="C734" s="15">
        <v>60</v>
      </c>
      <c r="D734" s="111">
        <v>6</v>
      </c>
      <c r="E734" s="224"/>
      <c r="F734" s="29">
        <f t="shared" ref="F734:F744" si="30">C734+F733</f>
        <v>120</v>
      </c>
      <c r="G734" s="30">
        <f t="shared" ref="G734:G744" si="31">D734+G733</f>
        <v>12</v>
      </c>
      <c r="H734" s="31"/>
      <c r="I734" s="32">
        <f t="shared" si="28"/>
        <v>0.23809523809523808</v>
      </c>
      <c r="J734" s="32">
        <f t="shared" si="29"/>
        <v>2.3809523809523808E-2</v>
      </c>
    </row>
    <row r="735" spans="1:10" x14ac:dyDescent="0.2">
      <c r="A735" s="16">
        <v>42460</v>
      </c>
      <c r="B735" s="118">
        <v>3</v>
      </c>
      <c r="C735" s="24">
        <v>60</v>
      </c>
      <c r="D735" s="112">
        <v>6</v>
      </c>
      <c r="E735" s="117"/>
      <c r="F735" s="25">
        <f t="shared" si="30"/>
        <v>180</v>
      </c>
      <c r="G735" s="26">
        <f t="shared" si="31"/>
        <v>18</v>
      </c>
      <c r="H735" s="27"/>
      <c r="I735" s="28">
        <f t="shared" si="28"/>
        <v>0.35714285714285715</v>
      </c>
      <c r="J735" s="28">
        <f t="shared" si="29"/>
        <v>3.5714285714285712E-2</v>
      </c>
    </row>
    <row r="736" spans="1:10" x14ac:dyDescent="0.2">
      <c r="A736" s="17">
        <v>42490</v>
      </c>
      <c r="B736" s="119">
        <v>4</v>
      </c>
      <c r="C736" s="15">
        <v>60</v>
      </c>
      <c r="D736" s="111">
        <v>6</v>
      </c>
      <c r="E736" s="224"/>
      <c r="F736" s="29">
        <f t="shared" si="30"/>
        <v>240</v>
      </c>
      <c r="G736" s="30">
        <f t="shared" si="31"/>
        <v>24</v>
      </c>
      <c r="H736" s="31"/>
      <c r="I736" s="32">
        <f t="shared" si="28"/>
        <v>0.47619047619047616</v>
      </c>
      <c r="J736" s="32">
        <f t="shared" si="29"/>
        <v>4.7619047619047616E-2</v>
      </c>
    </row>
    <row r="737" spans="1:10" x14ac:dyDescent="0.2">
      <c r="A737" s="16">
        <v>42521</v>
      </c>
      <c r="B737" s="118">
        <v>5</v>
      </c>
      <c r="C737" s="24">
        <v>60</v>
      </c>
      <c r="D737" s="112">
        <v>66</v>
      </c>
      <c r="E737" s="117"/>
      <c r="F737" s="25">
        <f t="shared" si="30"/>
        <v>300</v>
      </c>
      <c r="G737" s="26">
        <f t="shared" si="31"/>
        <v>90</v>
      </c>
      <c r="H737" s="27"/>
      <c r="I737" s="28">
        <f t="shared" si="28"/>
        <v>0.59523809523809523</v>
      </c>
      <c r="J737" s="28">
        <f t="shared" si="29"/>
        <v>0.17857142857142858</v>
      </c>
    </row>
    <row r="738" spans="1:10" x14ac:dyDescent="0.2">
      <c r="A738" s="17">
        <v>42551</v>
      </c>
      <c r="B738" s="119">
        <v>6</v>
      </c>
      <c r="C738" s="15">
        <v>60</v>
      </c>
      <c r="D738" s="111">
        <v>6</v>
      </c>
      <c r="E738" s="224"/>
      <c r="F738" s="29">
        <f t="shared" si="30"/>
        <v>360</v>
      </c>
      <c r="G738" s="30">
        <f t="shared" si="31"/>
        <v>96</v>
      </c>
      <c r="H738" s="31"/>
      <c r="I738" s="32">
        <f t="shared" si="28"/>
        <v>0.7142857142857143</v>
      </c>
      <c r="J738" s="32">
        <f t="shared" si="29"/>
        <v>0.19047619047619047</v>
      </c>
    </row>
    <row r="739" spans="1:10" x14ac:dyDescent="0.2">
      <c r="A739" s="16">
        <v>42582</v>
      </c>
      <c r="B739" s="118">
        <v>7</v>
      </c>
      <c r="C739" s="24">
        <v>60</v>
      </c>
      <c r="D739" s="112">
        <v>6</v>
      </c>
      <c r="E739" s="117"/>
      <c r="F739" s="25">
        <f t="shared" si="30"/>
        <v>420</v>
      </c>
      <c r="G739" s="26">
        <f t="shared" si="31"/>
        <v>102</v>
      </c>
      <c r="H739" s="27"/>
      <c r="I739" s="28">
        <f t="shared" si="28"/>
        <v>0.83333333333333337</v>
      </c>
      <c r="J739" s="28">
        <f t="shared" si="29"/>
        <v>0.20238095238095238</v>
      </c>
    </row>
    <row r="740" spans="1:10" x14ac:dyDescent="0.2">
      <c r="A740" s="17">
        <v>42613</v>
      </c>
      <c r="B740" s="119">
        <v>8</v>
      </c>
      <c r="C740" s="15">
        <v>6</v>
      </c>
      <c r="D740" s="111">
        <v>6</v>
      </c>
      <c r="E740" s="224"/>
      <c r="F740" s="29">
        <f t="shared" si="30"/>
        <v>426</v>
      </c>
      <c r="G740" s="30">
        <f t="shared" si="31"/>
        <v>108</v>
      </c>
      <c r="H740" s="31"/>
      <c r="I740" s="32">
        <f t="shared" si="28"/>
        <v>0.84523809523809523</v>
      </c>
      <c r="J740" s="32">
        <f t="shared" si="29"/>
        <v>0.21428571428571427</v>
      </c>
    </row>
    <row r="741" spans="1:10" x14ac:dyDescent="0.2">
      <c r="A741" s="16">
        <v>42643</v>
      </c>
      <c r="B741" s="118">
        <v>9</v>
      </c>
      <c r="C741" s="24">
        <v>6</v>
      </c>
      <c r="D741" s="112">
        <v>6</v>
      </c>
      <c r="E741" s="117"/>
      <c r="F741" s="25">
        <f t="shared" si="30"/>
        <v>432</v>
      </c>
      <c r="G741" s="26">
        <f t="shared" si="31"/>
        <v>114</v>
      </c>
      <c r="H741" s="27"/>
      <c r="I741" s="28">
        <f t="shared" si="28"/>
        <v>0.8571428571428571</v>
      </c>
      <c r="J741" s="28">
        <f t="shared" si="29"/>
        <v>0.22619047619047619</v>
      </c>
    </row>
    <row r="742" spans="1:10" x14ac:dyDescent="0.2">
      <c r="A742" s="17">
        <v>42674</v>
      </c>
      <c r="B742" s="119">
        <v>10</v>
      </c>
      <c r="C742" s="15">
        <v>6</v>
      </c>
      <c r="D742" s="111">
        <v>6</v>
      </c>
      <c r="E742" s="224"/>
      <c r="F742" s="29">
        <f t="shared" si="30"/>
        <v>438</v>
      </c>
      <c r="G742" s="30">
        <f t="shared" si="31"/>
        <v>120</v>
      </c>
      <c r="H742" s="31"/>
      <c r="I742" s="32">
        <f t="shared" si="28"/>
        <v>0.86904761904761907</v>
      </c>
      <c r="J742" s="32">
        <f t="shared" si="29"/>
        <v>0.23809523809523808</v>
      </c>
    </row>
    <row r="743" spans="1:10" x14ac:dyDescent="0.2">
      <c r="A743" s="16">
        <v>42704</v>
      </c>
      <c r="B743" s="118">
        <v>11</v>
      </c>
      <c r="C743" s="24">
        <v>6</v>
      </c>
      <c r="D743" s="112">
        <v>6</v>
      </c>
      <c r="E743" s="117"/>
      <c r="F743" s="25">
        <f t="shared" si="30"/>
        <v>444</v>
      </c>
      <c r="G743" s="26">
        <f t="shared" si="31"/>
        <v>126</v>
      </c>
      <c r="H743" s="27"/>
      <c r="I743" s="28">
        <f t="shared" si="28"/>
        <v>0.88095238095238093</v>
      </c>
      <c r="J743" s="28">
        <f t="shared" si="29"/>
        <v>0.25</v>
      </c>
    </row>
    <row r="744" spans="1:10" x14ac:dyDescent="0.2">
      <c r="A744" s="17">
        <v>42735</v>
      </c>
      <c r="B744" s="119">
        <v>12</v>
      </c>
      <c r="C744" s="15">
        <v>60</v>
      </c>
      <c r="D744" s="111">
        <v>378</v>
      </c>
      <c r="E744" s="224"/>
      <c r="F744" s="29">
        <f t="shared" si="30"/>
        <v>504</v>
      </c>
      <c r="G744" s="30">
        <f t="shared" si="31"/>
        <v>504</v>
      </c>
      <c r="H744" s="31"/>
      <c r="I744" s="32">
        <f t="shared" si="28"/>
        <v>1</v>
      </c>
      <c r="J744" s="32">
        <f t="shared" si="29"/>
        <v>1</v>
      </c>
    </row>
    <row r="745" spans="1:10" x14ac:dyDescent="0.2">
      <c r="A745" s="46" t="s">
        <v>24</v>
      </c>
      <c r="B745" s="120">
        <v>13</v>
      </c>
      <c r="C745" s="102">
        <f>SUM(C733:C744)</f>
        <v>504</v>
      </c>
      <c r="D745" s="42">
        <f>SUM(D733:D744)</f>
        <v>504</v>
      </c>
      <c r="E745" s="51"/>
      <c r="F745" s="47">
        <f>F744</f>
        <v>504</v>
      </c>
      <c r="G745" s="48">
        <f>G744</f>
        <v>504</v>
      </c>
      <c r="H745" s="49"/>
      <c r="I745" s="50">
        <f>I744</f>
        <v>1</v>
      </c>
      <c r="J745" s="50">
        <f>J744</f>
        <v>1</v>
      </c>
    </row>
    <row r="747" spans="1:10" x14ac:dyDescent="0.2">
      <c r="A747" s="66"/>
      <c r="B747" s="66"/>
      <c r="C747" s="67" t="s">
        <v>239</v>
      </c>
      <c r="D747" s="66" t="str">
        <f>C749</f>
        <v>nombre de componente 7</v>
      </c>
      <c r="E747" s="66"/>
      <c r="F747" s="66"/>
      <c r="G747" s="66"/>
      <c r="H747" s="66"/>
      <c r="I747" s="66"/>
      <c r="J747" s="66"/>
    </row>
    <row r="748" spans="1:10" x14ac:dyDescent="0.2">
      <c r="I748" s="327" t="s">
        <v>224</v>
      </c>
      <c r="J748" s="328"/>
    </row>
    <row r="749" spans="1:10" x14ac:dyDescent="0.2">
      <c r="A749" s="2" t="s">
        <v>11</v>
      </c>
      <c r="C749" s="329" t="s">
        <v>240</v>
      </c>
      <c r="D749" s="330"/>
      <c r="E749" s="330"/>
      <c r="F749" s="330"/>
      <c r="G749" s="330"/>
      <c r="H749" s="65"/>
      <c r="I749" s="131" t="s">
        <v>85</v>
      </c>
      <c r="J749" s="134">
        <f>beneficiarios!N377</f>
        <v>0</v>
      </c>
    </row>
    <row r="750" spans="1:10" x14ac:dyDescent="0.2">
      <c r="A750" s="2" t="s">
        <v>12</v>
      </c>
      <c r="C750" s="331" t="s">
        <v>94</v>
      </c>
      <c r="D750" s="332"/>
      <c r="E750" s="332"/>
      <c r="F750" s="332"/>
      <c r="G750" s="333"/>
      <c r="H750" s="65"/>
      <c r="I750" s="131" t="s">
        <v>221</v>
      </c>
      <c r="J750" s="134">
        <f>beneficiarios!N378</f>
        <v>0</v>
      </c>
    </row>
    <row r="751" spans="1:10" x14ac:dyDescent="0.2">
      <c r="A751" s="128" t="s">
        <v>13</v>
      </c>
      <c r="C751" s="331" t="s">
        <v>93</v>
      </c>
      <c r="D751" s="332"/>
      <c r="E751" s="332"/>
      <c r="F751" s="332"/>
      <c r="G751" s="333"/>
      <c r="H751" s="65"/>
      <c r="I751" s="132" t="s">
        <v>222</v>
      </c>
      <c r="J751" s="134">
        <f>beneficiarios!N379</f>
        <v>0</v>
      </c>
    </row>
    <row r="752" spans="1:10" ht="25.5" x14ac:dyDescent="0.2">
      <c r="A752" s="128" t="s">
        <v>14</v>
      </c>
      <c r="C752" s="334" t="s">
        <v>95</v>
      </c>
      <c r="D752" s="335"/>
      <c r="E752" s="335"/>
      <c r="F752" s="335"/>
      <c r="G752" s="336"/>
      <c r="H752" s="65"/>
      <c r="I752" s="132" t="s">
        <v>223</v>
      </c>
      <c r="J752" s="134">
        <f>beneficiarios!N380</f>
        <v>0</v>
      </c>
    </row>
    <row r="753" spans="1:10" x14ac:dyDescent="0.2">
      <c r="A753" s="1"/>
    </row>
    <row r="754" spans="1:10" x14ac:dyDescent="0.2">
      <c r="A754" s="2" t="s">
        <v>15</v>
      </c>
      <c r="C754" s="337">
        <v>42370</v>
      </c>
      <c r="D754" s="338"/>
      <c r="F754" s="223" t="s">
        <v>16</v>
      </c>
      <c r="G754" s="40"/>
      <c r="I754" s="337">
        <v>42735</v>
      </c>
      <c r="J754" s="338"/>
    </row>
    <row r="756" spans="1:10" x14ac:dyDescent="0.2">
      <c r="A756" s="339" t="s">
        <v>76</v>
      </c>
      <c r="B756" s="340"/>
      <c r="C756" s="337">
        <v>42434</v>
      </c>
      <c r="D756" s="341"/>
      <c r="E756" s="20"/>
      <c r="F756" s="223" t="s">
        <v>70</v>
      </c>
      <c r="G756" s="40"/>
      <c r="I756" s="342" t="s">
        <v>130</v>
      </c>
      <c r="J756" s="343"/>
    </row>
    <row r="757" spans="1:10" ht="13.5" thickBot="1" x14ac:dyDescent="0.25"/>
    <row r="758" spans="1:10" ht="13.5" thickBot="1" x14ac:dyDescent="0.25">
      <c r="A758" s="307" t="s">
        <v>84</v>
      </c>
      <c r="B758" s="308"/>
      <c r="C758" s="309" t="s">
        <v>97</v>
      </c>
      <c r="D758" s="310"/>
      <c r="E758" s="307" t="s">
        <v>77</v>
      </c>
      <c r="F758" s="308"/>
      <c r="G758" s="309" t="s">
        <v>96</v>
      </c>
      <c r="H758" s="310"/>
      <c r="I758" s="124" t="s">
        <v>88</v>
      </c>
      <c r="J758" s="125" t="s">
        <v>125</v>
      </c>
    </row>
    <row r="760" spans="1:10" x14ac:dyDescent="0.2">
      <c r="A760" s="35" t="s">
        <v>74</v>
      </c>
      <c r="C760" s="311" t="s">
        <v>124</v>
      </c>
      <c r="D760" s="312"/>
      <c r="E760" s="312"/>
      <c r="F760" s="312"/>
      <c r="G760" s="312"/>
      <c r="H760" s="312"/>
      <c r="I760" s="312"/>
      <c r="J760" s="313"/>
    </row>
    <row r="761" spans="1:10" x14ac:dyDescent="0.2">
      <c r="A761" s="36"/>
      <c r="C761" s="314"/>
      <c r="D761" s="315"/>
      <c r="E761" s="315"/>
      <c r="F761" s="315"/>
      <c r="G761" s="315"/>
      <c r="H761" s="315"/>
      <c r="I761" s="315"/>
      <c r="J761" s="316"/>
    </row>
    <row r="762" spans="1:10" x14ac:dyDescent="0.2">
      <c r="A762" s="1"/>
      <c r="C762" s="314"/>
      <c r="D762" s="315"/>
      <c r="E762" s="315"/>
      <c r="F762" s="315"/>
      <c r="G762" s="315"/>
      <c r="H762" s="315"/>
      <c r="I762" s="315"/>
      <c r="J762" s="316"/>
    </row>
    <row r="763" spans="1:10" x14ac:dyDescent="0.2">
      <c r="A763" s="1"/>
      <c r="C763" s="317"/>
      <c r="D763" s="318"/>
      <c r="E763" s="318"/>
      <c r="F763" s="318"/>
      <c r="G763" s="318"/>
      <c r="H763" s="318"/>
      <c r="I763" s="318"/>
      <c r="J763" s="319"/>
    </row>
    <row r="764" spans="1:10" x14ac:dyDescent="0.2">
      <c r="A764" s="1"/>
      <c r="C764" s="221"/>
      <c r="D764" s="221"/>
      <c r="E764" s="221"/>
      <c r="F764" s="221"/>
      <c r="G764" s="221"/>
      <c r="H764" s="221"/>
      <c r="I764" s="221"/>
      <c r="J764" s="221"/>
    </row>
    <row r="765" spans="1:10" x14ac:dyDescent="0.2">
      <c r="A765" s="21" t="s">
        <v>38</v>
      </c>
      <c r="C765" s="54" t="s">
        <v>124</v>
      </c>
      <c r="D765" s="84"/>
      <c r="E765" s="84"/>
      <c r="F765" s="84"/>
      <c r="G765" s="84"/>
      <c r="H765" s="84"/>
      <c r="I765" s="84"/>
      <c r="J765" s="85"/>
    </row>
    <row r="766" spans="1:10" x14ac:dyDescent="0.2">
      <c r="A766" s="22" t="s">
        <v>39</v>
      </c>
      <c r="C766" s="52"/>
      <c r="D766" s="86"/>
      <c r="E766" s="86"/>
      <c r="F766" s="86"/>
      <c r="G766" s="86"/>
      <c r="H766" s="86"/>
      <c r="I766" s="86"/>
      <c r="J766" s="87"/>
    </row>
    <row r="767" spans="1:10" x14ac:dyDescent="0.2">
      <c r="C767" s="52"/>
      <c r="D767" s="86"/>
      <c r="E767" s="86"/>
      <c r="F767" s="86"/>
      <c r="G767" s="86"/>
      <c r="H767" s="86"/>
      <c r="I767" s="86"/>
      <c r="J767" s="87"/>
    </row>
    <row r="768" spans="1:10" x14ac:dyDescent="0.2">
      <c r="C768" s="52"/>
      <c r="D768" s="86"/>
      <c r="E768" s="86"/>
      <c r="F768" s="86"/>
      <c r="G768" s="86"/>
      <c r="H768" s="86"/>
      <c r="I768" s="86"/>
      <c r="J768" s="87"/>
    </row>
    <row r="769" spans="1:10" x14ac:dyDescent="0.2">
      <c r="C769" s="53"/>
      <c r="D769" s="88"/>
      <c r="E769" s="88"/>
      <c r="F769" s="88"/>
      <c r="G769" s="88"/>
      <c r="H769" s="88"/>
      <c r="I769" s="88"/>
      <c r="J769" s="89"/>
    </row>
    <row r="770" spans="1:10" x14ac:dyDescent="0.2">
      <c r="A770" s="4"/>
      <c r="C770" s="37"/>
      <c r="D770" s="37"/>
      <c r="E770" s="37"/>
      <c r="F770" s="37"/>
      <c r="G770" s="37"/>
      <c r="H770" s="37"/>
      <c r="I770" s="37"/>
      <c r="J770" s="37"/>
    </row>
    <row r="771" spans="1:10" x14ac:dyDescent="0.2">
      <c r="A771" s="21" t="s">
        <v>37</v>
      </c>
      <c r="C771" s="58" t="s">
        <v>124</v>
      </c>
      <c r="D771" s="90"/>
      <c r="E771" s="90"/>
      <c r="F771" s="90"/>
      <c r="G771" s="90"/>
      <c r="H771" s="90"/>
      <c r="I771" s="90"/>
      <c r="J771" s="91"/>
    </row>
    <row r="772" spans="1:10" x14ac:dyDescent="0.2">
      <c r="A772" s="22"/>
      <c r="C772" s="56"/>
      <c r="D772" s="92"/>
      <c r="E772" s="92"/>
      <c r="F772" s="92"/>
      <c r="G772" s="92"/>
      <c r="H772" s="92"/>
      <c r="I772" s="92"/>
      <c r="J772" s="93"/>
    </row>
    <row r="773" spans="1:10" x14ac:dyDescent="0.2">
      <c r="C773" s="56"/>
      <c r="D773" s="92"/>
      <c r="E773" s="92"/>
      <c r="F773" s="92"/>
      <c r="G773" s="92"/>
      <c r="H773" s="92"/>
      <c r="I773" s="92"/>
      <c r="J773" s="93"/>
    </row>
    <row r="774" spans="1:10" x14ac:dyDescent="0.2">
      <c r="C774" s="56"/>
      <c r="D774" s="92"/>
      <c r="E774" s="92"/>
      <c r="F774" s="92"/>
      <c r="G774" s="92"/>
      <c r="H774" s="92"/>
      <c r="I774" s="92"/>
      <c r="J774" s="93"/>
    </row>
    <row r="775" spans="1:10" x14ac:dyDescent="0.2">
      <c r="C775" s="94"/>
      <c r="D775" s="95"/>
      <c r="E775" s="95"/>
      <c r="F775" s="95"/>
      <c r="G775" s="95"/>
      <c r="H775" s="95"/>
      <c r="I775" s="95"/>
      <c r="J775" s="96"/>
    </row>
    <row r="776" spans="1:10" x14ac:dyDescent="0.2">
      <c r="A776" s="1"/>
      <c r="C776" s="221"/>
      <c r="D776" s="221"/>
      <c r="E776" s="221"/>
      <c r="F776" s="221"/>
      <c r="G776" s="221"/>
      <c r="H776" s="221"/>
      <c r="I776" s="221"/>
      <c r="J776" s="221"/>
    </row>
    <row r="777" spans="1:10" x14ac:dyDescent="0.2">
      <c r="A777" s="21" t="s">
        <v>18</v>
      </c>
      <c r="C777" s="58" t="s">
        <v>124</v>
      </c>
      <c r="D777" s="90"/>
      <c r="E777" s="90"/>
      <c r="F777" s="90"/>
      <c r="G777" s="90"/>
      <c r="H777" s="90"/>
      <c r="I777" s="90"/>
      <c r="J777" s="91"/>
    </row>
    <row r="778" spans="1:10" x14ac:dyDescent="0.2">
      <c r="A778" s="22"/>
      <c r="C778" s="55"/>
      <c r="D778" s="92"/>
      <c r="E778" s="92"/>
      <c r="F778" s="92"/>
      <c r="G778" s="92"/>
      <c r="H778" s="92"/>
      <c r="I778" s="92"/>
      <c r="J778" s="93"/>
    </row>
    <row r="779" spans="1:10" x14ac:dyDescent="0.2">
      <c r="C779" s="55"/>
      <c r="D779" s="92"/>
      <c r="E779" s="92"/>
      <c r="F779" s="92"/>
      <c r="G779" s="92"/>
      <c r="H779" s="92"/>
      <c r="I779" s="92"/>
      <c r="J779" s="93"/>
    </row>
    <row r="780" spans="1:10" x14ac:dyDescent="0.2">
      <c r="C780" s="55"/>
      <c r="D780" s="92"/>
      <c r="E780" s="92"/>
      <c r="F780" s="92"/>
      <c r="G780" s="92"/>
      <c r="H780" s="92"/>
      <c r="I780" s="92"/>
      <c r="J780" s="93"/>
    </row>
    <row r="781" spans="1:10" x14ac:dyDescent="0.2">
      <c r="C781" s="55"/>
      <c r="D781" s="92"/>
      <c r="E781" s="92"/>
      <c r="F781" s="92"/>
      <c r="G781" s="92"/>
      <c r="H781" s="92"/>
      <c r="I781" s="92"/>
      <c r="J781" s="93"/>
    </row>
    <row r="782" spans="1:10" x14ac:dyDescent="0.2">
      <c r="C782" s="55"/>
      <c r="D782" s="92"/>
      <c r="E782" s="92"/>
      <c r="F782" s="92"/>
      <c r="G782" s="92"/>
      <c r="H782" s="92"/>
      <c r="I782" s="92"/>
      <c r="J782" s="93"/>
    </row>
    <row r="783" spans="1:10" x14ac:dyDescent="0.2">
      <c r="C783" s="56"/>
      <c r="D783" s="92"/>
      <c r="E783" s="92"/>
      <c r="F783" s="92"/>
      <c r="G783" s="92"/>
      <c r="H783" s="92"/>
      <c r="I783" s="92"/>
      <c r="J783" s="93"/>
    </row>
    <row r="784" spans="1:10" x14ac:dyDescent="0.2">
      <c r="C784" s="94"/>
      <c r="D784" s="95"/>
      <c r="E784" s="95"/>
      <c r="F784" s="95"/>
      <c r="G784" s="95"/>
      <c r="H784" s="95"/>
      <c r="I784" s="95"/>
      <c r="J784" s="96"/>
    </row>
    <row r="785" spans="1:10" x14ac:dyDescent="0.2">
      <c r="A785" s="1"/>
      <c r="C785" s="221"/>
      <c r="D785" s="221"/>
      <c r="E785" s="221"/>
      <c r="F785" s="221"/>
      <c r="G785" s="221"/>
      <c r="H785" s="221"/>
      <c r="I785" s="221"/>
      <c r="J785" s="221"/>
    </row>
    <row r="786" spans="1:10" x14ac:dyDescent="0.2">
      <c r="A786" s="2" t="s">
        <v>19</v>
      </c>
      <c r="C786" s="320">
        <v>0</v>
      </c>
      <c r="D786" s="321"/>
      <c r="F786" s="322" t="s">
        <v>20</v>
      </c>
      <c r="G786" s="323"/>
      <c r="I786" s="320">
        <v>0</v>
      </c>
      <c r="J786" s="321"/>
    </row>
    <row r="787" spans="1:10" x14ac:dyDescent="0.2">
      <c r="A787" s="4"/>
      <c r="B787" s="1"/>
      <c r="C787" s="222"/>
      <c r="D787" s="222"/>
      <c r="E787" s="1"/>
      <c r="F787" s="38"/>
      <c r="G787" s="38"/>
      <c r="I787" s="221"/>
      <c r="J787" s="221"/>
    </row>
    <row r="788" spans="1:10" x14ac:dyDescent="0.2">
      <c r="A788" s="218"/>
      <c r="B788" s="218" t="s">
        <v>67</v>
      </c>
      <c r="C788" s="219"/>
      <c r="D788" s="219"/>
      <c r="E788" s="220"/>
      <c r="G788" s="222"/>
      <c r="H788" s="1"/>
      <c r="I788" s="1"/>
      <c r="J788" s="1"/>
    </row>
    <row r="789" spans="1:10" x14ac:dyDescent="0.2">
      <c r="A789" s="42" t="s">
        <v>4</v>
      </c>
      <c r="B789" s="43"/>
      <c r="C789" s="102" t="s">
        <v>68</v>
      </c>
      <c r="D789" s="42" t="s">
        <v>80</v>
      </c>
      <c r="E789" s="51"/>
      <c r="F789" s="102" t="s">
        <v>69</v>
      </c>
      <c r="G789" s="45" t="s">
        <v>21</v>
      </c>
      <c r="H789" s="43"/>
      <c r="I789" s="102" t="s">
        <v>22</v>
      </c>
      <c r="J789" s="102" t="s">
        <v>23</v>
      </c>
    </row>
    <row r="790" spans="1:10" x14ac:dyDescent="0.2">
      <c r="A790" s="16">
        <v>42400</v>
      </c>
      <c r="B790" s="118">
        <v>1</v>
      </c>
      <c r="C790" s="24">
        <v>7</v>
      </c>
      <c r="D790" s="112">
        <v>7</v>
      </c>
      <c r="E790" s="117"/>
      <c r="F790" s="25">
        <f>C790</f>
        <v>7</v>
      </c>
      <c r="G790" s="26">
        <f>D790</f>
        <v>7</v>
      </c>
      <c r="H790" s="27"/>
      <c r="I790" s="28">
        <f t="shared" ref="I790:I801" si="32">F790/$F$469</f>
        <v>8.3333333333333329E-2</v>
      </c>
      <c r="J790" s="28">
        <f t="shared" ref="J790:J801" si="33">G790/$F$469</f>
        <v>8.3333333333333329E-2</v>
      </c>
    </row>
    <row r="791" spans="1:10" x14ac:dyDescent="0.2">
      <c r="A791" s="17">
        <v>42428</v>
      </c>
      <c r="B791" s="119">
        <v>2</v>
      </c>
      <c r="C791" s="15">
        <v>7</v>
      </c>
      <c r="D791" s="111">
        <v>7</v>
      </c>
      <c r="E791" s="224"/>
      <c r="F791" s="29">
        <f t="shared" ref="F791:F801" si="34">C791+F790</f>
        <v>14</v>
      </c>
      <c r="G791" s="30">
        <f t="shared" ref="G791:G801" si="35">D791+G790</f>
        <v>14</v>
      </c>
      <c r="H791" s="31"/>
      <c r="I791" s="32">
        <f t="shared" si="32"/>
        <v>0.16666666666666666</v>
      </c>
      <c r="J791" s="32">
        <f t="shared" si="33"/>
        <v>0.16666666666666666</v>
      </c>
    </row>
    <row r="792" spans="1:10" x14ac:dyDescent="0.2">
      <c r="A792" s="16">
        <v>42460</v>
      </c>
      <c r="B792" s="118">
        <v>3</v>
      </c>
      <c r="C792" s="24">
        <v>7</v>
      </c>
      <c r="D792" s="112">
        <v>7</v>
      </c>
      <c r="E792" s="117"/>
      <c r="F792" s="25">
        <f t="shared" si="34"/>
        <v>21</v>
      </c>
      <c r="G792" s="26">
        <f t="shared" si="35"/>
        <v>21</v>
      </c>
      <c r="H792" s="27"/>
      <c r="I792" s="28">
        <f t="shared" si="32"/>
        <v>0.25</v>
      </c>
      <c r="J792" s="28">
        <f t="shared" si="33"/>
        <v>0.25</v>
      </c>
    </row>
    <row r="793" spans="1:10" x14ac:dyDescent="0.2">
      <c r="A793" s="17">
        <v>42490</v>
      </c>
      <c r="B793" s="119">
        <v>4</v>
      </c>
      <c r="C793" s="15">
        <v>7</v>
      </c>
      <c r="D793" s="111">
        <v>7</v>
      </c>
      <c r="E793" s="224"/>
      <c r="F793" s="29">
        <f t="shared" si="34"/>
        <v>28</v>
      </c>
      <c r="G793" s="30">
        <f t="shared" si="35"/>
        <v>28</v>
      </c>
      <c r="H793" s="31"/>
      <c r="I793" s="32">
        <f t="shared" si="32"/>
        <v>0.33333333333333331</v>
      </c>
      <c r="J793" s="32">
        <f t="shared" si="33"/>
        <v>0.33333333333333331</v>
      </c>
    </row>
    <row r="794" spans="1:10" x14ac:dyDescent="0.2">
      <c r="A794" s="16">
        <v>42521</v>
      </c>
      <c r="B794" s="118">
        <v>5</v>
      </c>
      <c r="C794" s="24">
        <v>7</v>
      </c>
      <c r="D794" s="112">
        <v>7</v>
      </c>
      <c r="E794" s="117"/>
      <c r="F794" s="25">
        <f t="shared" si="34"/>
        <v>35</v>
      </c>
      <c r="G794" s="26">
        <f t="shared" si="35"/>
        <v>35</v>
      </c>
      <c r="H794" s="27"/>
      <c r="I794" s="28">
        <f t="shared" si="32"/>
        <v>0.41666666666666669</v>
      </c>
      <c r="J794" s="28">
        <f t="shared" si="33"/>
        <v>0.41666666666666669</v>
      </c>
    </row>
    <row r="795" spans="1:10" x14ac:dyDescent="0.2">
      <c r="A795" s="17">
        <v>42551</v>
      </c>
      <c r="B795" s="119">
        <v>6</v>
      </c>
      <c r="C795" s="15">
        <v>7</v>
      </c>
      <c r="D795" s="111">
        <v>7</v>
      </c>
      <c r="E795" s="224"/>
      <c r="F795" s="29">
        <f t="shared" si="34"/>
        <v>42</v>
      </c>
      <c r="G795" s="30">
        <f t="shared" si="35"/>
        <v>42</v>
      </c>
      <c r="H795" s="31"/>
      <c r="I795" s="32">
        <f t="shared" si="32"/>
        <v>0.5</v>
      </c>
      <c r="J795" s="32">
        <f t="shared" si="33"/>
        <v>0.5</v>
      </c>
    </row>
    <row r="796" spans="1:10" x14ac:dyDescent="0.2">
      <c r="A796" s="16">
        <v>42582</v>
      </c>
      <c r="B796" s="118">
        <v>7</v>
      </c>
      <c r="C796" s="24">
        <v>7</v>
      </c>
      <c r="D796" s="112">
        <v>7</v>
      </c>
      <c r="E796" s="117"/>
      <c r="F796" s="25">
        <f t="shared" si="34"/>
        <v>49</v>
      </c>
      <c r="G796" s="26">
        <f t="shared" si="35"/>
        <v>49</v>
      </c>
      <c r="H796" s="27"/>
      <c r="I796" s="28">
        <f t="shared" si="32"/>
        <v>0.58333333333333337</v>
      </c>
      <c r="J796" s="28">
        <f t="shared" si="33"/>
        <v>0.58333333333333337</v>
      </c>
    </row>
    <row r="797" spans="1:10" x14ac:dyDescent="0.2">
      <c r="A797" s="17">
        <v>42613</v>
      </c>
      <c r="B797" s="119">
        <v>8</v>
      </c>
      <c r="C797" s="15">
        <v>7</v>
      </c>
      <c r="D797" s="111">
        <v>7</v>
      </c>
      <c r="E797" s="224"/>
      <c r="F797" s="29">
        <f t="shared" si="34"/>
        <v>56</v>
      </c>
      <c r="G797" s="30">
        <f t="shared" si="35"/>
        <v>56</v>
      </c>
      <c r="H797" s="31"/>
      <c r="I797" s="32">
        <f t="shared" si="32"/>
        <v>0.66666666666666663</v>
      </c>
      <c r="J797" s="32">
        <f t="shared" si="33"/>
        <v>0.66666666666666663</v>
      </c>
    </row>
    <row r="798" spans="1:10" x14ac:dyDescent="0.2">
      <c r="A798" s="16">
        <v>42643</v>
      </c>
      <c r="B798" s="118">
        <v>9</v>
      </c>
      <c r="C798" s="24">
        <v>7</v>
      </c>
      <c r="D798" s="112">
        <v>7</v>
      </c>
      <c r="E798" s="117"/>
      <c r="F798" s="25">
        <f t="shared" si="34"/>
        <v>63</v>
      </c>
      <c r="G798" s="26">
        <f t="shared" si="35"/>
        <v>63</v>
      </c>
      <c r="H798" s="27"/>
      <c r="I798" s="28">
        <f t="shared" si="32"/>
        <v>0.75</v>
      </c>
      <c r="J798" s="28">
        <f t="shared" si="33"/>
        <v>0.75</v>
      </c>
    </row>
    <row r="799" spans="1:10" x14ac:dyDescent="0.2">
      <c r="A799" s="17">
        <v>42674</v>
      </c>
      <c r="B799" s="119">
        <v>10</v>
      </c>
      <c r="C799" s="15">
        <v>7</v>
      </c>
      <c r="D799" s="111">
        <v>7</v>
      </c>
      <c r="E799" s="224"/>
      <c r="F799" s="29">
        <f t="shared" si="34"/>
        <v>70</v>
      </c>
      <c r="G799" s="30">
        <f t="shared" si="35"/>
        <v>70</v>
      </c>
      <c r="H799" s="31"/>
      <c r="I799" s="32">
        <f t="shared" si="32"/>
        <v>0.83333333333333337</v>
      </c>
      <c r="J799" s="32">
        <f t="shared" si="33"/>
        <v>0.83333333333333337</v>
      </c>
    </row>
    <row r="800" spans="1:10" x14ac:dyDescent="0.2">
      <c r="A800" s="16">
        <v>42704</v>
      </c>
      <c r="B800" s="118">
        <v>11</v>
      </c>
      <c r="C800" s="24">
        <v>7</v>
      </c>
      <c r="D800" s="112">
        <v>7</v>
      </c>
      <c r="E800" s="117"/>
      <c r="F800" s="25">
        <f t="shared" si="34"/>
        <v>77</v>
      </c>
      <c r="G800" s="26">
        <f t="shared" si="35"/>
        <v>77</v>
      </c>
      <c r="H800" s="27"/>
      <c r="I800" s="28">
        <f t="shared" si="32"/>
        <v>0.91666666666666663</v>
      </c>
      <c r="J800" s="28">
        <f t="shared" si="33"/>
        <v>0.91666666666666663</v>
      </c>
    </row>
    <row r="801" spans="1:10" x14ac:dyDescent="0.2">
      <c r="A801" s="17">
        <v>42735</v>
      </c>
      <c r="B801" s="119">
        <v>12</v>
      </c>
      <c r="C801" s="15">
        <v>7</v>
      </c>
      <c r="D801" s="111">
        <v>7</v>
      </c>
      <c r="E801" s="224"/>
      <c r="F801" s="29">
        <f t="shared" si="34"/>
        <v>84</v>
      </c>
      <c r="G801" s="30">
        <f t="shared" si="35"/>
        <v>84</v>
      </c>
      <c r="H801" s="31"/>
      <c r="I801" s="32">
        <f t="shared" si="32"/>
        <v>1</v>
      </c>
      <c r="J801" s="32">
        <f t="shared" si="33"/>
        <v>1</v>
      </c>
    </row>
    <row r="802" spans="1:10" x14ac:dyDescent="0.2">
      <c r="A802" s="46" t="s">
        <v>24</v>
      </c>
      <c r="B802" s="120">
        <v>13</v>
      </c>
      <c r="C802" s="102">
        <f>SUM(C790:C801)</f>
        <v>84</v>
      </c>
      <c r="D802" s="42">
        <f>SUM(D790:D801)</f>
        <v>84</v>
      </c>
      <c r="E802" s="51"/>
      <c r="F802" s="47">
        <f>F801</f>
        <v>84</v>
      </c>
      <c r="G802" s="48">
        <f>G801</f>
        <v>84</v>
      </c>
      <c r="H802" s="49"/>
      <c r="I802" s="50">
        <f>I801</f>
        <v>1</v>
      </c>
      <c r="J802" s="50">
        <f>J801</f>
        <v>1</v>
      </c>
    </row>
    <row r="804" spans="1:10" x14ac:dyDescent="0.2">
      <c r="A804" s="66"/>
      <c r="B804" s="66"/>
      <c r="C804" s="67" t="s">
        <v>241</v>
      </c>
      <c r="D804" s="66" t="str">
        <f>C806</f>
        <v>nombre de componente 8</v>
      </c>
      <c r="E804" s="66"/>
      <c r="F804" s="66"/>
      <c r="G804" s="66"/>
      <c r="H804" s="66"/>
      <c r="I804" s="66"/>
      <c r="J804" s="66"/>
    </row>
    <row r="805" spans="1:10" x14ac:dyDescent="0.2">
      <c r="I805" s="327" t="s">
        <v>224</v>
      </c>
      <c r="J805" s="328"/>
    </row>
    <row r="806" spans="1:10" x14ac:dyDescent="0.2">
      <c r="A806" s="2" t="s">
        <v>11</v>
      </c>
      <c r="C806" s="329" t="s">
        <v>242</v>
      </c>
      <c r="D806" s="330"/>
      <c r="E806" s="330"/>
      <c r="F806" s="330"/>
      <c r="G806" s="330"/>
      <c r="H806" s="65"/>
      <c r="I806" s="131" t="s">
        <v>85</v>
      </c>
      <c r="J806" s="134">
        <f>beneficiarios!N384</f>
        <v>0</v>
      </c>
    </row>
    <row r="807" spans="1:10" x14ac:dyDescent="0.2">
      <c r="A807" s="2" t="s">
        <v>12</v>
      </c>
      <c r="C807" s="331" t="s">
        <v>94</v>
      </c>
      <c r="D807" s="332"/>
      <c r="E807" s="332"/>
      <c r="F807" s="332"/>
      <c r="G807" s="333"/>
      <c r="H807" s="65"/>
      <c r="I807" s="131" t="s">
        <v>221</v>
      </c>
      <c r="J807" s="134">
        <f>beneficiarios!N385</f>
        <v>0</v>
      </c>
    </row>
    <row r="808" spans="1:10" x14ac:dyDescent="0.2">
      <c r="A808" s="128" t="s">
        <v>13</v>
      </c>
      <c r="C808" s="331" t="s">
        <v>93</v>
      </c>
      <c r="D808" s="332"/>
      <c r="E808" s="332"/>
      <c r="F808" s="332"/>
      <c r="G808" s="333"/>
      <c r="H808" s="65"/>
      <c r="I808" s="132" t="s">
        <v>222</v>
      </c>
      <c r="J808" s="134">
        <f>beneficiarios!N386</f>
        <v>0</v>
      </c>
    </row>
    <row r="809" spans="1:10" ht="25.5" x14ac:dyDescent="0.2">
      <c r="A809" s="128" t="s">
        <v>14</v>
      </c>
      <c r="C809" s="334" t="s">
        <v>95</v>
      </c>
      <c r="D809" s="335"/>
      <c r="E809" s="335"/>
      <c r="F809" s="335"/>
      <c r="G809" s="336"/>
      <c r="H809" s="65"/>
      <c r="I809" s="132" t="s">
        <v>223</v>
      </c>
      <c r="J809" s="134">
        <f>beneficiarios!N387</f>
        <v>0</v>
      </c>
    </row>
    <row r="810" spans="1:10" x14ac:dyDescent="0.2">
      <c r="A810" s="1"/>
    </row>
    <row r="811" spans="1:10" x14ac:dyDescent="0.2">
      <c r="A811" s="2" t="s">
        <v>15</v>
      </c>
      <c r="C811" s="337">
        <v>42370</v>
      </c>
      <c r="D811" s="338"/>
      <c r="F811" s="223" t="s">
        <v>16</v>
      </c>
      <c r="G811" s="40"/>
      <c r="I811" s="337">
        <v>42735</v>
      </c>
      <c r="J811" s="338"/>
    </row>
    <row r="813" spans="1:10" x14ac:dyDescent="0.2">
      <c r="A813" s="339" t="s">
        <v>76</v>
      </c>
      <c r="B813" s="340"/>
      <c r="C813" s="337">
        <v>42434</v>
      </c>
      <c r="D813" s="341"/>
      <c r="E813" s="20"/>
      <c r="F813" s="223" t="s">
        <v>70</v>
      </c>
      <c r="G813" s="40"/>
      <c r="I813" s="342" t="s">
        <v>130</v>
      </c>
      <c r="J813" s="343"/>
    </row>
    <row r="814" spans="1:10" ht="13.5" thickBot="1" x14ac:dyDescent="0.25"/>
    <row r="815" spans="1:10" ht="13.5" thickBot="1" x14ac:dyDescent="0.25">
      <c r="A815" s="307" t="s">
        <v>84</v>
      </c>
      <c r="B815" s="308"/>
      <c r="C815" s="309" t="s">
        <v>97</v>
      </c>
      <c r="D815" s="310"/>
      <c r="E815" s="307" t="s">
        <v>77</v>
      </c>
      <c r="F815" s="308"/>
      <c r="G815" s="309" t="s">
        <v>96</v>
      </c>
      <c r="H815" s="310"/>
      <c r="I815" s="124" t="s">
        <v>88</v>
      </c>
      <c r="J815" s="125" t="s">
        <v>125</v>
      </c>
    </row>
    <row r="817" spans="1:10" x14ac:dyDescent="0.2">
      <c r="A817" s="35" t="s">
        <v>74</v>
      </c>
      <c r="C817" s="311" t="s">
        <v>124</v>
      </c>
      <c r="D817" s="312"/>
      <c r="E817" s="312"/>
      <c r="F817" s="312"/>
      <c r="G817" s="312"/>
      <c r="H817" s="312"/>
      <c r="I817" s="312"/>
      <c r="J817" s="313"/>
    </row>
    <row r="818" spans="1:10" x14ac:dyDescent="0.2">
      <c r="A818" s="36"/>
      <c r="C818" s="314"/>
      <c r="D818" s="315"/>
      <c r="E818" s="315"/>
      <c r="F818" s="315"/>
      <c r="G818" s="315"/>
      <c r="H818" s="315"/>
      <c r="I818" s="315"/>
      <c r="J818" s="316"/>
    </row>
    <row r="819" spans="1:10" x14ac:dyDescent="0.2">
      <c r="A819" s="1"/>
      <c r="C819" s="314"/>
      <c r="D819" s="315"/>
      <c r="E819" s="315"/>
      <c r="F819" s="315"/>
      <c r="G819" s="315"/>
      <c r="H819" s="315"/>
      <c r="I819" s="315"/>
      <c r="J819" s="316"/>
    </row>
    <row r="820" spans="1:10" x14ac:dyDescent="0.2">
      <c r="A820" s="1"/>
      <c r="C820" s="317"/>
      <c r="D820" s="318"/>
      <c r="E820" s="318"/>
      <c r="F820" s="318"/>
      <c r="G820" s="318"/>
      <c r="H820" s="318"/>
      <c r="I820" s="318"/>
      <c r="J820" s="319"/>
    </row>
    <row r="821" spans="1:10" x14ac:dyDescent="0.2">
      <c r="A821" s="1"/>
      <c r="C821" s="221"/>
      <c r="D821" s="221"/>
      <c r="E821" s="221"/>
      <c r="F821" s="221"/>
      <c r="G821" s="221"/>
      <c r="H821" s="221"/>
      <c r="I821" s="221"/>
      <c r="J821" s="221"/>
    </row>
    <row r="822" spans="1:10" x14ac:dyDescent="0.2">
      <c r="A822" s="21" t="s">
        <v>38</v>
      </c>
      <c r="C822" s="54" t="s">
        <v>124</v>
      </c>
      <c r="D822" s="84"/>
      <c r="E822" s="84"/>
      <c r="F822" s="84"/>
      <c r="G822" s="84"/>
      <c r="H822" s="84"/>
      <c r="I822" s="84"/>
      <c r="J822" s="85"/>
    </row>
    <row r="823" spans="1:10" x14ac:dyDescent="0.2">
      <c r="A823" s="22" t="s">
        <v>39</v>
      </c>
      <c r="C823" s="52"/>
      <c r="D823" s="86"/>
      <c r="E823" s="86"/>
      <c r="F823" s="86"/>
      <c r="G823" s="86"/>
      <c r="H823" s="86"/>
      <c r="I823" s="86"/>
      <c r="J823" s="87"/>
    </row>
    <row r="824" spans="1:10" x14ac:dyDescent="0.2">
      <c r="C824" s="52"/>
      <c r="D824" s="86"/>
      <c r="E824" s="86"/>
      <c r="F824" s="86"/>
      <c r="G824" s="86"/>
      <c r="H824" s="86"/>
      <c r="I824" s="86"/>
      <c r="J824" s="87"/>
    </row>
    <row r="825" spans="1:10" x14ac:dyDescent="0.2">
      <c r="C825" s="52"/>
      <c r="D825" s="86"/>
      <c r="E825" s="86"/>
      <c r="F825" s="86"/>
      <c r="G825" s="86"/>
      <c r="H825" s="86"/>
      <c r="I825" s="86"/>
      <c r="J825" s="87"/>
    </row>
    <row r="826" spans="1:10" x14ac:dyDescent="0.2">
      <c r="C826" s="53"/>
      <c r="D826" s="88"/>
      <c r="E826" s="88"/>
      <c r="F826" s="88"/>
      <c r="G826" s="88"/>
      <c r="H826" s="88"/>
      <c r="I826" s="88"/>
      <c r="J826" s="89"/>
    </row>
    <row r="827" spans="1:10" x14ac:dyDescent="0.2">
      <c r="A827" s="4"/>
      <c r="C827" s="37"/>
      <c r="D827" s="37"/>
      <c r="E827" s="37"/>
      <c r="F827" s="37"/>
      <c r="G827" s="37"/>
      <c r="H827" s="37"/>
      <c r="I827" s="37"/>
      <c r="J827" s="37"/>
    </row>
    <row r="828" spans="1:10" x14ac:dyDescent="0.2">
      <c r="A828" s="21" t="s">
        <v>37</v>
      </c>
      <c r="C828" s="58" t="s">
        <v>124</v>
      </c>
      <c r="D828" s="90"/>
      <c r="E828" s="90"/>
      <c r="F828" s="90"/>
      <c r="G828" s="90"/>
      <c r="H828" s="90"/>
      <c r="I828" s="90"/>
      <c r="J828" s="91"/>
    </row>
    <row r="829" spans="1:10" x14ac:dyDescent="0.2">
      <c r="A829" s="22"/>
      <c r="C829" s="56"/>
      <c r="D829" s="92"/>
      <c r="E829" s="92"/>
      <c r="F829" s="92"/>
      <c r="G829" s="92"/>
      <c r="H829" s="92"/>
      <c r="I829" s="92"/>
      <c r="J829" s="93"/>
    </row>
    <row r="830" spans="1:10" x14ac:dyDescent="0.2">
      <c r="C830" s="56"/>
      <c r="D830" s="92"/>
      <c r="E830" s="92"/>
      <c r="F830" s="92"/>
      <c r="G830" s="92"/>
      <c r="H830" s="92"/>
      <c r="I830" s="92"/>
      <c r="J830" s="93"/>
    </row>
    <row r="831" spans="1:10" x14ac:dyDescent="0.2">
      <c r="C831" s="56"/>
      <c r="D831" s="92"/>
      <c r="E831" s="92"/>
      <c r="F831" s="92"/>
      <c r="G831" s="92"/>
      <c r="H831" s="92"/>
      <c r="I831" s="92"/>
      <c r="J831" s="93"/>
    </row>
    <row r="832" spans="1:10" x14ac:dyDescent="0.2">
      <c r="C832" s="94"/>
      <c r="D832" s="95"/>
      <c r="E832" s="95"/>
      <c r="F832" s="95"/>
      <c r="G832" s="95"/>
      <c r="H832" s="95"/>
      <c r="I832" s="95"/>
      <c r="J832" s="96"/>
    </row>
    <row r="833" spans="1:10" x14ac:dyDescent="0.2">
      <c r="A833" s="1"/>
      <c r="C833" s="221"/>
      <c r="D833" s="221"/>
      <c r="E833" s="221"/>
      <c r="F833" s="221"/>
      <c r="G833" s="221"/>
      <c r="H833" s="221"/>
      <c r="I833" s="221"/>
      <c r="J833" s="221"/>
    </row>
    <row r="834" spans="1:10" x14ac:dyDescent="0.2">
      <c r="A834" s="21" t="s">
        <v>18</v>
      </c>
      <c r="C834" s="58" t="s">
        <v>124</v>
      </c>
      <c r="D834" s="90"/>
      <c r="E834" s="90"/>
      <c r="F834" s="90"/>
      <c r="G834" s="90"/>
      <c r="H834" s="90"/>
      <c r="I834" s="90"/>
      <c r="J834" s="91"/>
    </row>
    <row r="835" spans="1:10" x14ac:dyDescent="0.2">
      <c r="A835" s="22"/>
      <c r="C835" s="55"/>
      <c r="D835" s="92"/>
      <c r="E835" s="92"/>
      <c r="F835" s="92"/>
      <c r="G835" s="92"/>
      <c r="H835" s="92"/>
      <c r="I835" s="92"/>
      <c r="J835" s="93"/>
    </row>
    <row r="836" spans="1:10" x14ac:dyDescent="0.2">
      <c r="C836" s="55"/>
      <c r="D836" s="92"/>
      <c r="E836" s="92"/>
      <c r="F836" s="92"/>
      <c r="G836" s="92"/>
      <c r="H836" s="92"/>
      <c r="I836" s="92"/>
      <c r="J836" s="93"/>
    </row>
    <row r="837" spans="1:10" x14ac:dyDescent="0.2">
      <c r="C837" s="55"/>
      <c r="D837" s="92"/>
      <c r="E837" s="92"/>
      <c r="F837" s="92"/>
      <c r="G837" s="92"/>
      <c r="H837" s="92"/>
      <c r="I837" s="92"/>
      <c r="J837" s="93"/>
    </row>
    <row r="838" spans="1:10" x14ac:dyDescent="0.2">
      <c r="C838" s="55"/>
      <c r="D838" s="92"/>
      <c r="E838" s="92"/>
      <c r="F838" s="92"/>
      <c r="G838" s="92"/>
      <c r="H838" s="92"/>
      <c r="I838" s="92"/>
      <c r="J838" s="93"/>
    </row>
    <row r="839" spans="1:10" x14ac:dyDescent="0.2">
      <c r="C839" s="55"/>
      <c r="D839" s="92"/>
      <c r="E839" s="92"/>
      <c r="F839" s="92"/>
      <c r="G839" s="92"/>
      <c r="H839" s="92"/>
      <c r="I839" s="92"/>
      <c r="J839" s="93"/>
    </row>
    <row r="840" spans="1:10" x14ac:dyDescent="0.2">
      <c r="C840" s="56"/>
      <c r="D840" s="92"/>
      <c r="E840" s="92"/>
      <c r="F840" s="92"/>
      <c r="G840" s="92"/>
      <c r="H840" s="92"/>
      <c r="I840" s="92"/>
      <c r="J840" s="93"/>
    </row>
    <row r="841" spans="1:10" x14ac:dyDescent="0.2">
      <c r="C841" s="94"/>
      <c r="D841" s="95"/>
      <c r="E841" s="95"/>
      <c r="F841" s="95"/>
      <c r="G841" s="95"/>
      <c r="H841" s="95"/>
      <c r="I841" s="95"/>
      <c r="J841" s="96"/>
    </row>
    <row r="842" spans="1:10" x14ac:dyDescent="0.2">
      <c r="A842" s="1"/>
      <c r="C842" s="221"/>
      <c r="D842" s="221"/>
      <c r="E842" s="221"/>
      <c r="F842" s="221"/>
      <c r="G842" s="221"/>
      <c r="H842" s="221"/>
      <c r="I842" s="221"/>
      <c r="J842" s="221"/>
    </row>
    <row r="843" spans="1:10" x14ac:dyDescent="0.2">
      <c r="A843" s="2" t="s">
        <v>19</v>
      </c>
      <c r="C843" s="320">
        <v>0</v>
      </c>
      <c r="D843" s="321"/>
      <c r="F843" s="322" t="s">
        <v>20</v>
      </c>
      <c r="G843" s="323"/>
      <c r="I843" s="320">
        <v>0</v>
      </c>
      <c r="J843" s="321"/>
    </row>
    <row r="844" spans="1:10" x14ac:dyDescent="0.2">
      <c r="A844" s="4"/>
      <c r="B844" s="1"/>
      <c r="C844" s="222"/>
      <c r="D844" s="222"/>
      <c r="E844" s="1"/>
      <c r="F844" s="38"/>
      <c r="G844" s="38"/>
      <c r="I844" s="221"/>
      <c r="J844" s="221"/>
    </row>
    <row r="845" spans="1:10" x14ac:dyDescent="0.2">
      <c r="A845" s="218"/>
      <c r="B845" s="218" t="s">
        <v>67</v>
      </c>
      <c r="C845" s="219"/>
      <c r="D845" s="219"/>
      <c r="E845" s="220"/>
      <c r="G845" s="222"/>
      <c r="H845" s="1"/>
      <c r="I845" s="1"/>
      <c r="J845" s="1"/>
    </row>
    <row r="846" spans="1:10" x14ac:dyDescent="0.2">
      <c r="A846" s="42" t="s">
        <v>4</v>
      </c>
      <c r="B846" s="43"/>
      <c r="C846" s="102" t="s">
        <v>68</v>
      </c>
      <c r="D846" s="42" t="s">
        <v>80</v>
      </c>
      <c r="E846" s="51"/>
      <c r="F846" s="102" t="s">
        <v>69</v>
      </c>
      <c r="G846" s="45" t="s">
        <v>21</v>
      </c>
      <c r="H846" s="43"/>
      <c r="I846" s="102" t="s">
        <v>22</v>
      </c>
      <c r="J846" s="102" t="s">
        <v>23</v>
      </c>
    </row>
    <row r="847" spans="1:10" x14ac:dyDescent="0.2">
      <c r="A847" s="16">
        <v>42400</v>
      </c>
      <c r="B847" s="118">
        <v>1</v>
      </c>
      <c r="C847" s="24">
        <v>8</v>
      </c>
      <c r="D847" s="112">
        <v>8</v>
      </c>
      <c r="E847" s="117"/>
      <c r="F847" s="25">
        <f>C847</f>
        <v>8</v>
      </c>
      <c r="G847" s="26">
        <f>D847</f>
        <v>8</v>
      </c>
      <c r="H847" s="27"/>
      <c r="I847" s="28">
        <f t="shared" ref="I847:I858" si="36">F847/$F$526</f>
        <v>8.3333333333333329E-2</v>
      </c>
      <c r="J847" s="28">
        <f t="shared" ref="J847:J858" si="37">G847/$F$526</f>
        <v>8.3333333333333329E-2</v>
      </c>
    </row>
    <row r="848" spans="1:10" x14ac:dyDescent="0.2">
      <c r="A848" s="17">
        <v>42428</v>
      </c>
      <c r="B848" s="119">
        <v>2</v>
      </c>
      <c r="C848" s="15">
        <v>8</v>
      </c>
      <c r="D848" s="111">
        <v>8</v>
      </c>
      <c r="E848" s="224"/>
      <c r="F848" s="29">
        <f t="shared" ref="F848:F858" si="38">C848+F847</f>
        <v>16</v>
      </c>
      <c r="G848" s="30">
        <f t="shared" ref="G848:G858" si="39">D848+G847</f>
        <v>16</v>
      </c>
      <c r="H848" s="31"/>
      <c r="I848" s="32">
        <f t="shared" si="36"/>
        <v>0.16666666666666666</v>
      </c>
      <c r="J848" s="32">
        <f t="shared" si="37"/>
        <v>0.16666666666666666</v>
      </c>
    </row>
    <row r="849" spans="1:10" x14ac:dyDescent="0.2">
      <c r="A849" s="16">
        <v>42460</v>
      </c>
      <c r="B849" s="118">
        <v>3</v>
      </c>
      <c r="C849" s="24">
        <v>8</v>
      </c>
      <c r="D849" s="112">
        <v>8</v>
      </c>
      <c r="E849" s="117"/>
      <c r="F849" s="25">
        <f t="shared" si="38"/>
        <v>24</v>
      </c>
      <c r="G849" s="26">
        <f t="shared" si="39"/>
        <v>24</v>
      </c>
      <c r="H849" s="27"/>
      <c r="I849" s="28">
        <f t="shared" si="36"/>
        <v>0.25</v>
      </c>
      <c r="J849" s="28">
        <f t="shared" si="37"/>
        <v>0.25</v>
      </c>
    </row>
    <row r="850" spans="1:10" x14ac:dyDescent="0.2">
      <c r="A850" s="17">
        <v>42490</v>
      </c>
      <c r="B850" s="119">
        <v>4</v>
      </c>
      <c r="C850" s="15">
        <v>8</v>
      </c>
      <c r="D850" s="111">
        <v>8</v>
      </c>
      <c r="E850" s="224"/>
      <c r="F850" s="29">
        <f t="shared" si="38"/>
        <v>32</v>
      </c>
      <c r="G850" s="30">
        <f t="shared" si="39"/>
        <v>32</v>
      </c>
      <c r="H850" s="31"/>
      <c r="I850" s="32">
        <f t="shared" si="36"/>
        <v>0.33333333333333331</v>
      </c>
      <c r="J850" s="32">
        <f t="shared" si="37"/>
        <v>0.33333333333333331</v>
      </c>
    </row>
    <row r="851" spans="1:10" x14ac:dyDescent="0.2">
      <c r="A851" s="16">
        <v>42521</v>
      </c>
      <c r="B851" s="118">
        <v>5</v>
      </c>
      <c r="C851" s="24">
        <v>8</v>
      </c>
      <c r="D851" s="112">
        <v>8</v>
      </c>
      <c r="E851" s="117"/>
      <c r="F851" s="25">
        <f t="shared" si="38"/>
        <v>40</v>
      </c>
      <c r="G851" s="26">
        <f t="shared" si="39"/>
        <v>40</v>
      </c>
      <c r="H851" s="27"/>
      <c r="I851" s="28">
        <f t="shared" si="36"/>
        <v>0.41666666666666669</v>
      </c>
      <c r="J851" s="28">
        <f t="shared" si="37"/>
        <v>0.41666666666666669</v>
      </c>
    </row>
    <row r="852" spans="1:10" x14ac:dyDescent="0.2">
      <c r="A852" s="17">
        <v>42551</v>
      </c>
      <c r="B852" s="119">
        <v>6</v>
      </c>
      <c r="C852" s="15">
        <v>8</v>
      </c>
      <c r="D852" s="111">
        <v>8</v>
      </c>
      <c r="E852" s="224"/>
      <c r="F852" s="29">
        <f t="shared" si="38"/>
        <v>48</v>
      </c>
      <c r="G852" s="30">
        <f t="shared" si="39"/>
        <v>48</v>
      </c>
      <c r="H852" s="31"/>
      <c r="I852" s="32">
        <f t="shared" si="36"/>
        <v>0.5</v>
      </c>
      <c r="J852" s="32">
        <f t="shared" si="37"/>
        <v>0.5</v>
      </c>
    </row>
    <row r="853" spans="1:10" x14ac:dyDescent="0.2">
      <c r="A853" s="16">
        <v>42582</v>
      </c>
      <c r="B853" s="118">
        <v>7</v>
      </c>
      <c r="C853" s="24">
        <v>8</v>
      </c>
      <c r="D853" s="112">
        <v>8</v>
      </c>
      <c r="E853" s="117"/>
      <c r="F853" s="25">
        <f t="shared" si="38"/>
        <v>56</v>
      </c>
      <c r="G853" s="26">
        <f t="shared" si="39"/>
        <v>56</v>
      </c>
      <c r="H853" s="27"/>
      <c r="I853" s="28">
        <f t="shared" si="36"/>
        <v>0.58333333333333337</v>
      </c>
      <c r="J853" s="28">
        <f t="shared" si="37"/>
        <v>0.58333333333333337</v>
      </c>
    </row>
    <row r="854" spans="1:10" x14ac:dyDescent="0.2">
      <c r="A854" s="17">
        <v>42613</v>
      </c>
      <c r="B854" s="119">
        <v>8</v>
      </c>
      <c r="C854" s="15">
        <v>8</v>
      </c>
      <c r="D854" s="111">
        <v>8</v>
      </c>
      <c r="E854" s="224"/>
      <c r="F854" s="29">
        <f t="shared" si="38"/>
        <v>64</v>
      </c>
      <c r="G854" s="30">
        <f t="shared" si="39"/>
        <v>64</v>
      </c>
      <c r="H854" s="31"/>
      <c r="I854" s="32">
        <f t="shared" si="36"/>
        <v>0.66666666666666663</v>
      </c>
      <c r="J854" s="32">
        <f t="shared" si="37"/>
        <v>0.66666666666666663</v>
      </c>
    </row>
    <row r="855" spans="1:10" x14ac:dyDescent="0.2">
      <c r="A855" s="16">
        <v>42643</v>
      </c>
      <c r="B855" s="118">
        <v>9</v>
      </c>
      <c r="C855" s="24">
        <v>8</v>
      </c>
      <c r="D855" s="112">
        <v>8</v>
      </c>
      <c r="E855" s="117"/>
      <c r="F855" s="25">
        <f t="shared" si="38"/>
        <v>72</v>
      </c>
      <c r="G855" s="26">
        <f t="shared" si="39"/>
        <v>72</v>
      </c>
      <c r="H855" s="27"/>
      <c r="I855" s="28">
        <f t="shared" si="36"/>
        <v>0.75</v>
      </c>
      <c r="J855" s="28">
        <f t="shared" si="37"/>
        <v>0.75</v>
      </c>
    </row>
    <row r="856" spans="1:10" x14ac:dyDescent="0.2">
      <c r="A856" s="17">
        <v>42674</v>
      </c>
      <c r="B856" s="119">
        <v>10</v>
      </c>
      <c r="C856" s="15">
        <v>8</v>
      </c>
      <c r="D856" s="111">
        <v>8</v>
      </c>
      <c r="E856" s="224"/>
      <c r="F856" s="29">
        <f t="shared" si="38"/>
        <v>80</v>
      </c>
      <c r="G856" s="30">
        <f t="shared" si="39"/>
        <v>80</v>
      </c>
      <c r="H856" s="31"/>
      <c r="I856" s="32">
        <f t="shared" si="36"/>
        <v>0.83333333333333337</v>
      </c>
      <c r="J856" s="32">
        <f t="shared" si="37"/>
        <v>0.83333333333333337</v>
      </c>
    </row>
    <row r="857" spans="1:10" x14ac:dyDescent="0.2">
      <c r="A857" s="16">
        <v>42704</v>
      </c>
      <c r="B857" s="118">
        <v>11</v>
      </c>
      <c r="C857" s="24">
        <v>8</v>
      </c>
      <c r="D857" s="112">
        <v>8</v>
      </c>
      <c r="E857" s="117"/>
      <c r="F857" s="25">
        <f t="shared" si="38"/>
        <v>88</v>
      </c>
      <c r="G857" s="26">
        <f t="shared" si="39"/>
        <v>88</v>
      </c>
      <c r="H857" s="27"/>
      <c r="I857" s="28">
        <f t="shared" si="36"/>
        <v>0.91666666666666663</v>
      </c>
      <c r="J857" s="28">
        <f t="shared" si="37"/>
        <v>0.91666666666666663</v>
      </c>
    </row>
    <row r="858" spans="1:10" x14ac:dyDescent="0.2">
      <c r="A858" s="17">
        <v>42735</v>
      </c>
      <c r="B858" s="119">
        <v>12</v>
      </c>
      <c r="C858" s="15">
        <v>8</v>
      </c>
      <c r="D858" s="111">
        <v>8</v>
      </c>
      <c r="E858" s="224"/>
      <c r="F858" s="29">
        <f t="shared" si="38"/>
        <v>96</v>
      </c>
      <c r="G858" s="30">
        <f t="shared" si="39"/>
        <v>96</v>
      </c>
      <c r="H858" s="31"/>
      <c r="I858" s="32">
        <f t="shared" si="36"/>
        <v>1</v>
      </c>
      <c r="J858" s="32">
        <f t="shared" si="37"/>
        <v>1</v>
      </c>
    </row>
    <row r="859" spans="1:10" x14ac:dyDescent="0.2">
      <c r="A859" s="46" t="s">
        <v>24</v>
      </c>
      <c r="B859" s="120">
        <v>13</v>
      </c>
      <c r="C859" s="102">
        <f>SUM(C847:C858)</f>
        <v>96</v>
      </c>
      <c r="D859" s="42">
        <f>SUM(D847:D858)</f>
        <v>96</v>
      </c>
      <c r="E859" s="51"/>
      <c r="F859" s="47">
        <f>F858</f>
        <v>96</v>
      </c>
      <c r="G859" s="48">
        <f>G858</f>
        <v>96</v>
      </c>
      <c r="H859" s="49"/>
      <c r="I859" s="50">
        <f>I858</f>
        <v>1</v>
      </c>
      <c r="J859" s="50">
        <f>J858</f>
        <v>1</v>
      </c>
    </row>
  </sheetData>
  <sheetProtection algorithmName="SHA-512" hashValue="BMuc3BEKZ8bD3P71ApN1Eenti1iSlFr8cfl7z+eG1QDVfcBANuZqvtnhxPbdSMJQpDqiEn/aLvL9ClUfhaS/PQ==" saltValue="ZuSSBjrfOykCylNjXe5RuQ==" spinCount="100000" sheet="1" objects="1" scenarios="1"/>
  <protectedRanges>
    <protectedRange sqref="C69:D69 G69:H69 J69" name="c2indicador"/>
    <protectedRange sqref="C183:D183 G183:H183 J183 C425:D425 G425:H425 J425 C482:D482 G482:H482 J482 C815:D815 G815:H815 J815 C758:D758 G758:H758 J758" name="c4indicador"/>
    <protectedRange sqref="C154:D154 I154:J154 C339:D339 I339:J339 C396:D396 I396:J396 C672:D672 I672:J672 C729:D729 I729:J729" name="c3valores"/>
    <protectedRange sqref="C40:D40 I40:J40" name="c1valores"/>
    <protectedRange sqref="D215:D226 D457:D468 D514:D525 D847:D858 D790:D801" name="c4avance"/>
    <protectedRange sqref="D101:D112" name="c2avance"/>
    <protectedRange sqref="C215:C226 C457:C468 C514:C525 C847:C858 C790:C801" name="c4metas"/>
    <protectedRange sqref="C196:J200 C438:J442 C495:J499 C828:J832 C771:J775" name="c4proyectos"/>
    <protectedRange sqref="I181:J181 I124:J124 I67:J67 I10:J10 I309:J309 I366:J366 I423:J423 I480:J480 I813:J813 I642:J642 I699:J699 I756:J756" name="c4personas"/>
    <protectedRange sqref="I179:J179 I421:J421 I478:J478 I811:J811 I754:J754" name="c4termino"/>
    <protectedRange sqref="C174:G175 C416:G417 C473:G474 C806:G809 C749:G752" name="c4plan"/>
    <protectedRange sqref="C145:J152 C330:J337 C387:J394 C663:J670 C720:J727" name="c3actividades"/>
    <protectedRange sqref="C133:J137 C318:J322 C375:J379 C651:J655 C708:J712" name="c3fines"/>
    <protectedRange sqref="C124:D124 C309:D309 C366:D366 C642:D642 C699:D699" name="c3actualizacion"/>
    <protectedRange sqref="C122:D122 C307:D307 C364:D364 C640:D640 C697:D697" name="c3inicio"/>
    <protectedRange sqref="C101:C112" name="c2metas"/>
    <protectedRange sqref="C82:J86" name="c2proyectos"/>
    <protectedRange sqref="C71:J74" name="c2descripcion"/>
    <protectedRange sqref="I65:J65" name="c2termino"/>
    <protectedRange sqref="C60:G61" name="c2plan"/>
    <protectedRange sqref="C31:J38" name="c1actividades"/>
    <protectedRange sqref="C19:J23" name="c1fines"/>
    <protectedRange sqref="C10:D10" name="c1actualizacion"/>
    <protectedRange sqref="C8:D8" name="c1inicio"/>
    <protectedRange sqref="I8:J8" name="c1termino"/>
    <protectedRange sqref="C14:J17" name="c1descripcion"/>
    <protectedRange sqref="C25:J29" name="c1proyectos"/>
    <protectedRange sqref="C44:C55" name="c1metas"/>
    <protectedRange sqref="C65:D65" name="c2inicio"/>
    <protectedRange sqref="C67:D67" name="c2actualizacion"/>
    <protectedRange sqref="C76:J80" name="c2fines"/>
    <protectedRange sqref="C88:J95" name="c2actividades"/>
    <protectedRange sqref="C117:G118 C302:G303 C359:G360 C635:G638 C692:G695" name="c3plan"/>
    <protectedRange sqref="I122:J122 I307:J307 I364:J364 I640:J640 I697:J697" name="c3termino"/>
    <protectedRange sqref="C128:J131 C313:J316 C370:J373 C646:J649 C703:J706" name="c3descripcion"/>
    <protectedRange sqref="C139:J143 C324:J328 C381:J385 C657:J661 C714:J718" name="c3proyectos"/>
    <protectedRange sqref="C158:C169 C343:C354 C400:C411 C676:C687 C733:C744" name="c3metas"/>
    <protectedRange sqref="C179:D179 C421:D421 C478:D478 C811:D811 C754:D754" name="c4inicio"/>
    <protectedRange sqref="C181:D181 C423:D423 C480:D480 C813:D813 C756:D756" name="c4actualizacion"/>
    <protectedRange sqref="C190:J194 C432:J436 C489:J493 C822:J826 C765:J769" name="c4fines"/>
    <protectedRange sqref="C185:J188 C427:J430 C484:J487 C817:J820 C760:J763" name="c4descripcion"/>
    <protectedRange sqref="C202:J209 C444:J451 C501:J508 C834:J841 C777:J784" name="c4actividades"/>
    <protectedRange sqref="D44:D55" name="c1avance"/>
    <protectedRange sqref="D158:D169 D343:D354 D400:D411 D676:D687 D733:D744" name="c3avance"/>
    <protectedRange sqref="C97:D97 I97:J97" name="c2valores"/>
    <protectedRange sqref="C211:D211 I211:J211 C453:D453 I453:J453 C510:D510 I510:J510 C843:D843 I843:J843 C786:D786 I786:J786" name="c4valores"/>
    <protectedRange sqref="C126:D126 G126:H126 J126 C311:D311 G311:H311 J311 C368:D368 G368:H368 J368 C644:D644 G644:H644 J644 C701:D701 G701:H701 J701" name="c3indicador"/>
    <protectedRange sqref="C12:D12 G12:H12 J12" name="c1indicador"/>
    <protectedRange sqref="C62:G63" name="c1plan_3"/>
    <protectedRange sqref="C119:G120" name="c1plan_4"/>
    <protectedRange sqref="C176:G177" name="c1plan_5"/>
    <protectedRange sqref="C304:G305" name="c1plan_6"/>
    <protectedRange sqref="C361:G362" name="c1plan_7"/>
    <protectedRange sqref="C418:G419" name="c1plan_8"/>
    <protectedRange sqref="C475:G476" name="c1plan_9"/>
    <protectedRange sqref="C3:G4" name="c1plan_10"/>
    <protectedRange sqref="C5:G6" name="c1plan_3_2"/>
  </protectedRanges>
  <mergeCells count="221">
    <mergeCell ref="A482:B482"/>
    <mergeCell ref="C482:D482"/>
    <mergeCell ref="E482:F482"/>
    <mergeCell ref="G482:H482"/>
    <mergeCell ref="C484:J487"/>
    <mergeCell ref="C510:D510"/>
    <mergeCell ref="F510:G510"/>
    <mergeCell ref="I510:J510"/>
    <mergeCell ref="C473:G473"/>
    <mergeCell ref="C474:G474"/>
    <mergeCell ref="C475:G475"/>
    <mergeCell ref="C476:G476"/>
    <mergeCell ref="C478:D478"/>
    <mergeCell ref="I478:J478"/>
    <mergeCell ref="A480:B480"/>
    <mergeCell ref="C480:D480"/>
    <mergeCell ref="I480:J480"/>
    <mergeCell ref="A425:B425"/>
    <mergeCell ref="C425:D425"/>
    <mergeCell ref="E425:F425"/>
    <mergeCell ref="G425:H425"/>
    <mergeCell ref="C427:J430"/>
    <mergeCell ref="C453:D453"/>
    <mergeCell ref="F453:G453"/>
    <mergeCell ref="I453:J453"/>
    <mergeCell ref="I472:J472"/>
    <mergeCell ref="I415:J415"/>
    <mergeCell ref="C416:G416"/>
    <mergeCell ref="C417:G417"/>
    <mergeCell ref="C418:G418"/>
    <mergeCell ref="C419:G419"/>
    <mergeCell ref="C421:D421"/>
    <mergeCell ref="I421:J421"/>
    <mergeCell ref="A423:B423"/>
    <mergeCell ref="C423:D423"/>
    <mergeCell ref="I423:J423"/>
    <mergeCell ref="C396:D396"/>
    <mergeCell ref="I396:J396"/>
    <mergeCell ref="A368:B368"/>
    <mergeCell ref="C368:D368"/>
    <mergeCell ref="E368:F368"/>
    <mergeCell ref="G368:H368"/>
    <mergeCell ref="C370:J373"/>
    <mergeCell ref="C361:G361"/>
    <mergeCell ref="C362:G362"/>
    <mergeCell ref="C364:D364"/>
    <mergeCell ref="I364:J364"/>
    <mergeCell ref="A366:B366"/>
    <mergeCell ref="C366:D366"/>
    <mergeCell ref="I366:J366"/>
    <mergeCell ref="C339:D339"/>
    <mergeCell ref="I339:J339"/>
    <mergeCell ref="I358:J358"/>
    <mergeCell ref="C359:G359"/>
    <mergeCell ref="C360:G360"/>
    <mergeCell ref="A311:B311"/>
    <mergeCell ref="C311:D311"/>
    <mergeCell ref="E311:F311"/>
    <mergeCell ref="G311:H311"/>
    <mergeCell ref="C313:J316"/>
    <mergeCell ref="C307:D307"/>
    <mergeCell ref="I307:J307"/>
    <mergeCell ref="A309:B309"/>
    <mergeCell ref="C309:D309"/>
    <mergeCell ref="I309:J309"/>
    <mergeCell ref="I301:J301"/>
    <mergeCell ref="C302:G302"/>
    <mergeCell ref="C303:G303"/>
    <mergeCell ref="C304:G304"/>
    <mergeCell ref="C305:G305"/>
    <mergeCell ref="C3:G3"/>
    <mergeCell ref="C4:G4"/>
    <mergeCell ref="C5:G5"/>
    <mergeCell ref="C6:G6"/>
    <mergeCell ref="I2:J2"/>
    <mergeCell ref="C67:D67"/>
    <mergeCell ref="A67:B67"/>
    <mergeCell ref="I67:J67"/>
    <mergeCell ref="C71:J74"/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F10:H10"/>
    <mergeCell ref="C97:D97"/>
    <mergeCell ref="F97:G97"/>
    <mergeCell ref="I97:J97"/>
    <mergeCell ref="A69:B69"/>
    <mergeCell ref="C69:D69"/>
    <mergeCell ref="E69:F69"/>
    <mergeCell ref="G69:H69"/>
    <mergeCell ref="C14:J17"/>
    <mergeCell ref="C40:D40"/>
    <mergeCell ref="F40:G40"/>
    <mergeCell ref="I40:J40"/>
    <mergeCell ref="C65:D65"/>
    <mergeCell ref="I65:J65"/>
    <mergeCell ref="C61:G61"/>
    <mergeCell ref="C62:G62"/>
    <mergeCell ref="C63:G63"/>
    <mergeCell ref="C60:G60"/>
    <mergeCell ref="I59:J59"/>
    <mergeCell ref="C120:G120"/>
    <mergeCell ref="C124:D124"/>
    <mergeCell ref="I124:J124"/>
    <mergeCell ref="C128:J131"/>
    <mergeCell ref="C154:D154"/>
    <mergeCell ref="I154:J154"/>
    <mergeCell ref="I122:J122"/>
    <mergeCell ref="E230:F230"/>
    <mergeCell ref="A124:B124"/>
    <mergeCell ref="A181:B181"/>
    <mergeCell ref="A183:B183"/>
    <mergeCell ref="A126:B126"/>
    <mergeCell ref="I116:J116"/>
    <mergeCell ref="I173:J173"/>
    <mergeCell ref="C117:G117"/>
    <mergeCell ref="C118:G118"/>
    <mergeCell ref="C119:G119"/>
    <mergeCell ref="F211:G211"/>
    <mergeCell ref="I211:J211"/>
    <mergeCell ref="I179:J179"/>
    <mergeCell ref="C174:G174"/>
    <mergeCell ref="C175:G175"/>
    <mergeCell ref="C176:G176"/>
    <mergeCell ref="C177:G177"/>
    <mergeCell ref="C181:D181"/>
    <mergeCell ref="C179:D179"/>
    <mergeCell ref="C122:D122"/>
    <mergeCell ref="I181:J181"/>
    <mergeCell ref="C185:J188"/>
    <mergeCell ref="C211:D211"/>
    <mergeCell ref="C183:D183"/>
    <mergeCell ref="E183:F183"/>
    <mergeCell ref="G183:H183"/>
    <mergeCell ref="C126:D126"/>
    <mergeCell ref="E126:F126"/>
    <mergeCell ref="G126:H126"/>
    <mergeCell ref="E563:F563"/>
    <mergeCell ref="I634:J634"/>
    <mergeCell ref="C635:G635"/>
    <mergeCell ref="C636:G636"/>
    <mergeCell ref="C637:G637"/>
    <mergeCell ref="C638:G638"/>
    <mergeCell ref="C640:D640"/>
    <mergeCell ref="I640:J640"/>
    <mergeCell ref="A642:B642"/>
    <mergeCell ref="C642:D642"/>
    <mergeCell ref="I642:J642"/>
    <mergeCell ref="A644:B644"/>
    <mergeCell ref="C644:D644"/>
    <mergeCell ref="E644:F644"/>
    <mergeCell ref="G644:H644"/>
    <mergeCell ref="C646:J649"/>
    <mergeCell ref="C672:D672"/>
    <mergeCell ref="I672:J672"/>
    <mergeCell ref="I691:J691"/>
    <mergeCell ref="C692:G692"/>
    <mergeCell ref="C693:G693"/>
    <mergeCell ref="C694:G694"/>
    <mergeCell ref="C695:G695"/>
    <mergeCell ref="C697:D697"/>
    <mergeCell ref="I697:J697"/>
    <mergeCell ref="A699:B699"/>
    <mergeCell ref="C699:D699"/>
    <mergeCell ref="I699:J699"/>
    <mergeCell ref="A701:B701"/>
    <mergeCell ref="C701:D701"/>
    <mergeCell ref="E701:F701"/>
    <mergeCell ref="G701:H701"/>
    <mergeCell ref="C703:J706"/>
    <mergeCell ref="C729:D729"/>
    <mergeCell ref="I729:J729"/>
    <mergeCell ref="I748:J748"/>
    <mergeCell ref="C749:G749"/>
    <mergeCell ref="C750:G750"/>
    <mergeCell ref="C751:G751"/>
    <mergeCell ref="C752:G752"/>
    <mergeCell ref="C754:D754"/>
    <mergeCell ref="I754:J754"/>
    <mergeCell ref="I813:J813"/>
    <mergeCell ref="A756:B756"/>
    <mergeCell ref="C756:D756"/>
    <mergeCell ref="I756:J756"/>
    <mergeCell ref="A758:B758"/>
    <mergeCell ref="C758:D758"/>
    <mergeCell ref="E758:F758"/>
    <mergeCell ref="G758:H758"/>
    <mergeCell ref="C760:J763"/>
    <mergeCell ref="C786:D786"/>
    <mergeCell ref="F786:G786"/>
    <mergeCell ref="I786:J786"/>
    <mergeCell ref="A815:B815"/>
    <mergeCell ref="C815:D815"/>
    <mergeCell ref="E815:F815"/>
    <mergeCell ref="G815:H815"/>
    <mergeCell ref="C817:J820"/>
    <mergeCell ref="C843:D843"/>
    <mergeCell ref="F843:G843"/>
    <mergeCell ref="I843:J843"/>
    <mergeCell ref="F67:H67"/>
    <mergeCell ref="F124:H124"/>
    <mergeCell ref="F181:H181"/>
    <mergeCell ref="F309:H309"/>
    <mergeCell ref="F366:H366"/>
    <mergeCell ref="F423:H423"/>
    <mergeCell ref="F480:H480"/>
    <mergeCell ref="I805:J805"/>
    <mergeCell ref="C806:G806"/>
    <mergeCell ref="C807:G807"/>
    <mergeCell ref="C808:G808"/>
    <mergeCell ref="C809:G809"/>
    <mergeCell ref="C811:D811"/>
    <mergeCell ref="I811:J811"/>
    <mergeCell ref="A813:B813"/>
    <mergeCell ref="C813:D813"/>
  </mergeCells>
  <dataValidations count="2">
    <dataValidation type="list" allowBlank="1" showInputMessage="1" showErrorMessage="1" sqref="J701 J644 J758 J815 J482 J425 J183 J69 J126 J12 J311 J368">
      <formula1>$A$238:$A$243</formula1>
    </dataValidation>
    <dataValidation type="list" allowBlank="1" showInputMessage="1" showErrorMessage="1" sqref="I699:J699 I642:J642 I756:J756 I813:J813 I480:J480 I423:J423 I181:J181 I124:J124 I67:J67 I10:J10 I309:J309 I366:J366">
      <formula1>"1 Estrategico, 2 Gestion"</formula1>
    </dataValidation>
  </dataValidations>
  <pageMargins left="0.55000000000000004" right="0.44" top="0.36" bottom="0.51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workbookViewId="0">
      <selection activeCell="B25" sqref="B25"/>
    </sheetView>
  </sheetViews>
  <sheetFormatPr baseColWidth="10" defaultRowHeight="12" x14ac:dyDescent="0.2"/>
  <cols>
    <col min="1" max="1" width="16.140625" style="195" customWidth="1"/>
    <col min="2" max="14" width="10.28515625" style="195" customWidth="1"/>
    <col min="15" max="16384" width="11.42578125" style="195"/>
  </cols>
  <sheetData>
    <row r="1" spans="1:14" ht="15" x14ac:dyDescent="0.25">
      <c r="A1" s="198" t="s">
        <v>106</v>
      </c>
    </row>
    <row r="2" spans="1:14" ht="15" x14ac:dyDescent="0.25">
      <c r="A2" s="198" t="str">
        <f>'Caratula POA'!C9</f>
        <v>Dirección General de Obras Públicas</v>
      </c>
    </row>
    <row r="3" spans="1:14" ht="15" x14ac:dyDescent="0.25">
      <c r="A3" s="198" t="s">
        <v>250</v>
      </c>
    </row>
    <row r="6" spans="1:14" x14ac:dyDescent="0.2">
      <c r="A6" s="195" t="str">
        <f>'componentes POA'!C3</f>
        <v>Eficiencia en la Obra Pública</v>
      </c>
    </row>
    <row r="7" spans="1:14" x14ac:dyDescent="0.2">
      <c r="A7" s="190" t="s">
        <v>224</v>
      </c>
      <c r="B7" s="190" t="s">
        <v>26</v>
      </c>
      <c r="C7" s="189" t="s">
        <v>27</v>
      </c>
      <c r="D7" s="189" t="s">
        <v>28</v>
      </c>
      <c r="E7" s="190" t="s">
        <v>29</v>
      </c>
      <c r="F7" s="189" t="s">
        <v>30</v>
      </c>
      <c r="G7" s="189" t="s">
        <v>31</v>
      </c>
      <c r="H7" s="190" t="s">
        <v>32</v>
      </c>
      <c r="I7" s="189" t="s">
        <v>33</v>
      </c>
      <c r="J7" s="189" t="s">
        <v>79</v>
      </c>
      <c r="K7" s="190" t="s">
        <v>34</v>
      </c>
      <c r="L7" s="189" t="s">
        <v>35</v>
      </c>
      <c r="M7" s="189" t="s">
        <v>36</v>
      </c>
      <c r="N7" s="193" t="s">
        <v>24</v>
      </c>
    </row>
    <row r="8" spans="1:14" x14ac:dyDescent="0.2">
      <c r="A8" s="191" t="s">
        <v>85</v>
      </c>
      <c r="B8" s="196">
        <v>0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>
        <f>SUM(B8:M8)</f>
        <v>0</v>
      </c>
    </row>
    <row r="9" spans="1:14" x14ac:dyDescent="0.2">
      <c r="A9" s="191" t="s">
        <v>87</v>
      </c>
      <c r="B9" s="196">
        <v>0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>
        <f t="shared" ref="N9:N11" si="0">SUM(B9:M9)</f>
        <v>0</v>
      </c>
    </row>
    <row r="10" spans="1:14" x14ac:dyDescent="0.2">
      <c r="A10" s="192" t="s">
        <v>101</v>
      </c>
      <c r="B10" s="196">
        <v>0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>
        <f t="shared" si="0"/>
        <v>0</v>
      </c>
    </row>
    <row r="11" spans="1:14" x14ac:dyDescent="0.2">
      <c r="A11" s="192" t="s">
        <v>102</v>
      </c>
      <c r="B11" s="196">
        <v>0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>
        <f t="shared" si="0"/>
        <v>0</v>
      </c>
    </row>
    <row r="13" spans="1:14" x14ac:dyDescent="0.2">
      <c r="A13" s="195" t="str">
        <f>'componentes POA'!C60</f>
        <v>Buena apliación de Programas de  inversión</v>
      </c>
    </row>
    <row r="14" spans="1:14" x14ac:dyDescent="0.2">
      <c r="A14" s="190" t="s">
        <v>224</v>
      </c>
      <c r="B14" s="190" t="s">
        <v>26</v>
      </c>
      <c r="C14" s="189" t="s">
        <v>27</v>
      </c>
      <c r="D14" s="189" t="s">
        <v>28</v>
      </c>
      <c r="E14" s="190" t="s">
        <v>29</v>
      </c>
      <c r="F14" s="189" t="s">
        <v>30</v>
      </c>
      <c r="G14" s="189" t="s">
        <v>31</v>
      </c>
      <c r="H14" s="190" t="s">
        <v>32</v>
      </c>
      <c r="I14" s="189" t="s">
        <v>33</v>
      </c>
      <c r="J14" s="189" t="s">
        <v>79</v>
      </c>
      <c r="K14" s="190" t="s">
        <v>34</v>
      </c>
      <c r="L14" s="189" t="s">
        <v>35</v>
      </c>
      <c r="M14" s="189" t="s">
        <v>36</v>
      </c>
      <c r="N14" s="193" t="s">
        <v>24</v>
      </c>
    </row>
    <row r="15" spans="1:14" x14ac:dyDescent="0.2">
      <c r="A15" s="191" t="s">
        <v>85</v>
      </c>
      <c r="B15" s="196">
        <v>0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7">
        <f>SUM(B15:M15)</f>
        <v>0</v>
      </c>
    </row>
    <row r="16" spans="1:14" x14ac:dyDescent="0.2">
      <c r="A16" s="191" t="s">
        <v>87</v>
      </c>
      <c r="B16" s="196">
        <v>0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>
        <f t="shared" ref="N16:N18" si="1">SUM(B16:M16)</f>
        <v>0</v>
      </c>
    </row>
    <row r="17" spans="1:14" x14ac:dyDescent="0.2">
      <c r="A17" s="192" t="s">
        <v>101</v>
      </c>
      <c r="B17" s="196">
        <v>0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>
        <f t="shared" si="1"/>
        <v>0</v>
      </c>
    </row>
    <row r="18" spans="1:14" x14ac:dyDescent="0.2">
      <c r="A18" s="192" t="s">
        <v>102</v>
      </c>
      <c r="B18" s="196">
        <v>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>
        <f t="shared" si="1"/>
        <v>0</v>
      </c>
    </row>
    <row r="20" spans="1:14" x14ac:dyDescent="0.2">
      <c r="A20" s="195" t="str">
        <f>'componentes POA'!C117</f>
        <v>Mejor Gestion para obtener recursos</v>
      </c>
    </row>
    <row r="21" spans="1:14" x14ac:dyDescent="0.2">
      <c r="A21" s="190" t="s">
        <v>224</v>
      </c>
      <c r="B21" s="190" t="s">
        <v>26</v>
      </c>
      <c r="C21" s="189" t="s">
        <v>27</v>
      </c>
      <c r="D21" s="189" t="s">
        <v>28</v>
      </c>
      <c r="E21" s="190" t="s">
        <v>29</v>
      </c>
      <c r="F21" s="189" t="s">
        <v>30</v>
      </c>
      <c r="G21" s="189" t="s">
        <v>31</v>
      </c>
      <c r="H21" s="190" t="s">
        <v>32</v>
      </c>
      <c r="I21" s="189" t="s">
        <v>33</v>
      </c>
      <c r="J21" s="189" t="s">
        <v>79</v>
      </c>
      <c r="K21" s="190" t="s">
        <v>34</v>
      </c>
      <c r="L21" s="189" t="s">
        <v>35</v>
      </c>
      <c r="M21" s="189" t="s">
        <v>36</v>
      </c>
      <c r="N21" s="193" t="s">
        <v>24</v>
      </c>
    </row>
    <row r="22" spans="1:14" x14ac:dyDescent="0.2">
      <c r="A22" s="191" t="s">
        <v>85</v>
      </c>
      <c r="B22" s="196">
        <v>0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7">
        <f>SUM(B22:M22)</f>
        <v>0</v>
      </c>
    </row>
    <row r="23" spans="1:14" x14ac:dyDescent="0.2">
      <c r="A23" s="191" t="s">
        <v>87</v>
      </c>
      <c r="B23" s="196">
        <v>0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>
        <f t="shared" ref="N23:N25" si="2">SUM(B23:M23)</f>
        <v>0</v>
      </c>
    </row>
    <row r="24" spans="1:14" x14ac:dyDescent="0.2">
      <c r="A24" s="192" t="s">
        <v>101</v>
      </c>
      <c r="B24" s="196">
        <v>0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>
        <f t="shared" si="2"/>
        <v>0</v>
      </c>
    </row>
    <row r="25" spans="1:14" x14ac:dyDescent="0.2">
      <c r="A25" s="192" t="s">
        <v>102</v>
      </c>
      <c r="B25" s="196">
        <v>0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>
        <f t="shared" si="2"/>
        <v>0</v>
      </c>
    </row>
    <row r="27" spans="1:14" x14ac:dyDescent="0.2">
      <c r="A27" s="199" t="str">
        <f>'componentes POA'!C174</f>
        <v>nombre de componente 4</v>
      </c>
    </row>
    <row r="28" spans="1:14" x14ac:dyDescent="0.2">
      <c r="A28" s="190" t="s">
        <v>224</v>
      </c>
      <c r="B28" s="190" t="s">
        <v>26</v>
      </c>
      <c r="C28" s="189" t="s">
        <v>27</v>
      </c>
      <c r="D28" s="189" t="s">
        <v>28</v>
      </c>
      <c r="E28" s="190" t="s">
        <v>29</v>
      </c>
      <c r="F28" s="189" t="s">
        <v>30</v>
      </c>
      <c r="G28" s="189" t="s">
        <v>31</v>
      </c>
      <c r="H28" s="190" t="s">
        <v>32</v>
      </c>
      <c r="I28" s="189" t="s">
        <v>33</v>
      </c>
      <c r="J28" s="189" t="s">
        <v>79</v>
      </c>
      <c r="K28" s="190" t="s">
        <v>34</v>
      </c>
      <c r="L28" s="189" t="s">
        <v>35</v>
      </c>
      <c r="M28" s="189" t="s">
        <v>36</v>
      </c>
      <c r="N28" s="193" t="s">
        <v>24</v>
      </c>
    </row>
    <row r="29" spans="1:14" x14ac:dyDescent="0.2">
      <c r="A29" s="191" t="s">
        <v>85</v>
      </c>
      <c r="B29" s="196">
        <v>40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7">
        <f>SUM(B29:M29)</f>
        <v>40</v>
      </c>
    </row>
    <row r="30" spans="1:14" x14ac:dyDescent="0.2">
      <c r="A30" s="191" t="s">
        <v>87</v>
      </c>
      <c r="B30" s="196">
        <v>4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>
        <f t="shared" ref="N30:N32" si="3">SUM(B30:M30)</f>
        <v>4</v>
      </c>
    </row>
    <row r="31" spans="1:14" x14ac:dyDescent="0.2">
      <c r="A31" s="192" t="s">
        <v>101</v>
      </c>
      <c r="B31" s="196">
        <v>4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7">
        <f t="shared" si="3"/>
        <v>4</v>
      </c>
    </row>
    <row r="32" spans="1:14" x14ac:dyDescent="0.2">
      <c r="A32" s="192" t="s">
        <v>102</v>
      </c>
      <c r="B32" s="196">
        <v>4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>
        <f t="shared" si="3"/>
        <v>4</v>
      </c>
    </row>
    <row r="34" spans="1:14" x14ac:dyDescent="0.2">
      <c r="A34" s="199" t="str">
        <f>'componentes POA'!C302</f>
        <v>nombre de componente 5</v>
      </c>
    </row>
    <row r="35" spans="1:14" x14ac:dyDescent="0.2">
      <c r="A35" s="190" t="s">
        <v>224</v>
      </c>
      <c r="B35" s="190" t="s">
        <v>26</v>
      </c>
      <c r="C35" s="189" t="s">
        <v>27</v>
      </c>
      <c r="D35" s="189" t="s">
        <v>28</v>
      </c>
      <c r="E35" s="190" t="s">
        <v>29</v>
      </c>
      <c r="F35" s="189" t="s">
        <v>30</v>
      </c>
      <c r="G35" s="189" t="s">
        <v>31</v>
      </c>
      <c r="H35" s="190" t="s">
        <v>32</v>
      </c>
      <c r="I35" s="189" t="s">
        <v>33</v>
      </c>
      <c r="J35" s="189" t="s">
        <v>79</v>
      </c>
      <c r="K35" s="190" t="s">
        <v>34</v>
      </c>
      <c r="L35" s="189" t="s">
        <v>35</v>
      </c>
      <c r="M35" s="189" t="s">
        <v>36</v>
      </c>
      <c r="N35" s="193" t="s">
        <v>24</v>
      </c>
    </row>
    <row r="36" spans="1:14" x14ac:dyDescent="0.2">
      <c r="A36" s="191" t="s">
        <v>85</v>
      </c>
      <c r="B36" s="196">
        <v>55</v>
      </c>
      <c r="C36" s="196"/>
      <c r="D36" s="196">
        <v>100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7">
        <f>SUM(B36:M36)</f>
        <v>155</v>
      </c>
    </row>
    <row r="37" spans="1:14" x14ac:dyDescent="0.2">
      <c r="A37" s="191" t="s">
        <v>87</v>
      </c>
      <c r="B37" s="196">
        <v>5</v>
      </c>
      <c r="C37" s="196"/>
      <c r="D37" s="196">
        <v>10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7">
        <f t="shared" ref="N37:N39" si="4">SUM(B37:M37)</f>
        <v>15</v>
      </c>
    </row>
    <row r="38" spans="1:14" x14ac:dyDescent="0.2">
      <c r="A38" s="192" t="s">
        <v>101</v>
      </c>
      <c r="B38" s="196">
        <v>5</v>
      </c>
      <c r="C38" s="196"/>
      <c r="D38" s="196">
        <v>10</v>
      </c>
      <c r="E38" s="196"/>
      <c r="F38" s="196"/>
      <c r="G38" s="196"/>
      <c r="H38" s="196"/>
      <c r="I38" s="196"/>
      <c r="J38" s="196"/>
      <c r="K38" s="196"/>
      <c r="L38" s="196"/>
      <c r="M38" s="196"/>
      <c r="N38" s="197">
        <f t="shared" si="4"/>
        <v>15</v>
      </c>
    </row>
    <row r="39" spans="1:14" x14ac:dyDescent="0.2">
      <c r="A39" s="192" t="s">
        <v>102</v>
      </c>
      <c r="B39" s="196">
        <v>5</v>
      </c>
      <c r="C39" s="196"/>
      <c r="D39" s="196">
        <v>10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7">
        <f t="shared" si="4"/>
        <v>15</v>
      </c>
    </row>
    <row r="41" spans="1:14" x14ac:dyDescent="0.2">
      <c r="A41" s="199" t="str">
        <f>'componentes POA'!C359</f>
        <v>nombre de componente 6</v>
      </c>
    </row>
    <row r="42" spans="1:14" x14ac:dyDescent="0.2">
      <c r="A42" s="190" t="s">
        <v>224</v>
      </c>
      <c r="B42" s="190" t="s">
        <v>26</v>
      </c>
      <c r="C42" s="189" t="s">
        <v>27</v>
      </c>
      <c r="D42" s="189" t="s">
        <v>28</v>
      </c>
      <c r="E42" s="190" t="s">
        <v>29</v>
      </c>
      <c r="F42" s="189" t="s">
        <v>30</v>
      </c>
      <c r="G42" s="189" t="s">
        <v>31</v>
      </c>
      <c r="H42" s="190" t="s">
        <v>32</v>
      </c>
      <c r="I42" s="189" t="s">
        <v>33</v>
      </c>
      <c r="J42" s="189" t="s">
        <v>79</v>
      </c>
      <c r="K42" s="190" t="s">
        <v>34</v>
      </c>
      <c r="L42" s="189" t="s">
        <v>35</v>
      </c>
      <c r="M42" s="189" t="s">
        <v>36</v>
      </c>
      <c r="N42" s="193" t="s">
        <v>24</v>
      </c>
    </row>
    <row r="43" spans="1:14" x14ac:dyDescent="0.2">
      <c r="A43" s="191" t="s">
        <v>85</v>
      </c>
      <c r="B43" s="196">
        <v>66</v>
      </c>
      <c r="C43" s="196"/>
      <c r="D43" s="196">
        <v>100</v>
      </c>
      <c r="E43" s="196"/>
      <c r="F43" s="196"/>
      <c r="G43" s="196"/>
      <c r="H43" s="196"/>
      <c r="I43" s="196"/>
      <c r="J43" s="196"/>
      <c r="K43" s="196"/>
      <c r="L43" s="196"/>
      <c r="M43" s="196"/>
      <c r="N43" s="197">
        <f>SUM(B43:M43)</f>
        <v>166</v>
      </c>
    </row>
    <row r="44" spans="1:14" x14ac:dyDescent="0.2">
      <c r="A44" s="191" t="s">
        <v>87</v>
      </c>
      <c r="B44" s="196">
        <v>6</v>
      </c>
      <c r="C44" s="196"/>
      <c r="D44" s="196">
        <v>10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7">
        <f t="shared" ref="N44:N46" si="5">SUM(B44:M44)</f>
        <v>16</v>
      </c>
    </row>
    <row r="45" spans="1:14" x14ac:dyDescent="0.2">
      <c r="A45" s="192" t="s">
        <v>101</v>
      </c>
      <c r="B45" s="196">
        <v>6</v>
      </c>
      <c r="C45" s="196"/>
      <c r="D45" s="196">
        <v>10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7">
        <f t="shared" si="5"/>
        <v>16</v>
      </c>
    </row>
    <row r="46" spans="1:14" x14ac:dyDescent="0.2">
      <c r="A46" s="192" t="s">
        <v>102</v>
      </c>
      <c r="B46" s="196">
        <v>6</v>
      </c>
      <c r="C46" s="196"/>
      <c r="D46" s="196">
        <v>10</v>
      </c>
      <c r="E46" s="196"/>
      <c r="F46" s="196"/>
      <c r="G46" s="196"/>
      <c r="H46" s="196"/>
      <c r="I46" s="196"/>
      <c r="J46" s="196"/>
      <c r="K46" s="196"/>
      <c r="L46" s="196"/>
      <c r="M46" s="196"/>
      <c r="N46" s="197">
        <f t="shared" si="5"/>
        <v>16</v>
      </c>
    </row>
    <row r="48" spans="1:14" x14ac:dyDescent="0.2">
      <c r="A48" s="215" t="str">
        <f>'componentes POA'!C416</f>
        <v>nombre de componente 7</v>
      </c>
    </row>
    <row r="49" spans="1:14" x14ac:dyDescent="0.2">
      <c r="A49" s="190" t="s">
        <v>224</v>
      </c>
      <c r="B49" s="190" t="s">
        <v>26</v>
      </c>
      <c r="C49" s="189" t="s">
        <v>27</v>
      </c>
      <c r="D49" s="189" t="s">
        <v>28</v>
      </c>
      <c r="E49" s="190" t="s">
        <v>29</v>
      </c>
      <c r="F49" s="189" t="s">
        <v>30</v>
      </c>
      <c r="G49" s="189" t="s">
        <v>31</v>
      </c>
      <c r="H49" s="190" t="s">
        <v>32</v>
      </c>
      <c r="I49" s="189" t="s">
        <v>33</v>
      </c>
      <c r="J49" s="189" t="s">
        <v>79</v>
      </c>
      <c r="K49" s="190" t="s">
        <v>34</v>
      </c>
      <c r="L49" s="189" t="s">
        <v>35</v>
      </c>
      <c r="M49" s="189" t="s">
        <v>36</v>
      </c>
      <c r="N49" s="193" t="s">
        <v>24</v>
      </c>
    </row>
    <row r="50" spans="1:14" x14ac:dyDescent="0.2">
      <c r="A50" s="191" t="s">
        <v>85</v>
      </c>
      <c r="B50" s="196">
        <v>77</v>
      </c>
      <c r="C50" s="196"/>
      <c r="D50" s="196">
        <v>100</v>
      </c>
      <c r="E50" s="196"/>
      <c r="F50" s="196"/>
      <c r="G50" s="196"/>
      <c r="H50" s="196"/>
      <c r="I50" s="196"/>
      <c r="J50" s="196"/>
      <c r="K50" s="196"/>
      <c r="L50" s="196"/>
      <c r="M50" s="196"/>
      <c r="N50" s="197">
        <f>SUM(B50:M50)</f>
        <v>177</v>
      </c>
    </row>
    <row r="51" spans="1:14" x14ac:dyDescent="0.2">
      <c r="A51" s="191" t="s">
        <v>87</v>
      </c>
      <c r="B51" s="196">
        <v>7</v>
      </c>
      <c r="C51" s="196"/>
      <c r="D51" s="196">
        <v>10</v>
      </c>
      <c r="E51" s="196"/>
      <c r="F51" s="196"/>
      <c r="G51" s="196"/>
      <c r="H51" s="196"/>
      <c r="I51" s="196"/>
      <c r="J51" s="196"/>
      <c r="K51" s="196"/>
      <c r="L51" s="196"/>
      <c r="M51" s="196"/>
      <c r="N51" s="197">
        <f t="shared" ref="N51:N53" si="6">SUM(B51:M51)</f>
        <v>17</v>
      </c>
    </row>
    <row r="52" spans="1:14" x14ac:dyDescent="0.2">
      <c r="A52" s="192" t="s">
        <v>101</v>
      </c>
      <c r="B52" s="196">
        <v>7</v>
      </c>
      <c r="C52" s="196"/>
      <c r="D52" s="196">
        <v>10</v>
      </c>
      <c r="E52" s="196"/>
      <c r="F52" s="196"/>
      <c r="G52" s="196"/>
      <c r="H52" s="196"/>
      <c r="I52" s="196"/>
      <c r="J52" s="196"/>
      <c r="K52" s="196"/>
      <c r="L52" s="196"/>
      <c r="M52" s="196"/>
      <c r="N52" s="197">
        <f t="shared" si="6"/>
        <v>17</v>
      </c>
    </row>
    <row r="53" spans="1:14" x14ac:dyDescent="0.2">
      <c r="A53" s="192" t="s">
        <v>102</v>
      </c>
      <c r="B53" s="196">
        <v>7</v>
      </c>
      <c r="C53" s="196"/>
      <c r="D53" s="196">
        <v>10</v>
      </c>
      <c r="E53" s="196"/>
      <c r="F53" s="196"/>
      <c r="G53" s="196"/>
      <c r="H53" s="196"/>
      <c r="I53" s="196"/>
      <c r="J53" s="196"/>
      <c r="K53" s="196"/>
      <c r="L53" s="196"/>
      <c r="M53" s="196"/>
      <c r="N53" s="197">
        <f t="shared" si="6"/>
        <v>17</v>
      </c>
    </row>
    <row r="55" spans="1:14" x14ac:dyDescent="0.2">
      <c r="A55" s="215" t="str">
        <f>'componentes POA'!C473</f>
        <v>nombre de componente 8</v>
      </c>
    </row>
    <row r="56" spans="1:14" x14ac:dyDescent="0.2">
      <c r="A56" s="190" t="s">
        <v>224</v>
      </c>
      <c r="B56" s="190" t="s">
        <v>26</v>
      </c>
      <c r="C56" s="189" t="s">
        <v>27</v>
      </c>
      <c r="D56" s="189" t="s">
        <v>28</v>
      </c>
      <c r="E56" s="190" t="s">
        <v>29</v>
      </c>
      <c r="F56" s="189" t="s">
        <v>30</v>
      </c>
      <c r="G56" s="189" t="s">
        <v>31</v>
      </c>
      <c r="H56" s="190" t="s">
        <v>32</v>
      </c>
      <c r="I56" s="189" t="s">
        <v>33</v>
      </c>
      <c r="J56" s="189" t="s">
        <v>79</v>
      </c>
      <c r="K56" s="190" t="s">
        <v>34</v>
      </c>
      <c r="L56" s="189" t="s">
        <v>35</v>
      </c>
      <c r="M56" s="189" t="s">
        <v>36</v>
      </c>
      <c r="N56" s="193" t="s">
        <v>24</v>
      </c>
    </row>
    <row r="57" spans="1:14" x14ac:dyDescent="0.2">
      <c r="A57" s="191" t="s">
        <v>85</v>
      </c>
      <c r="B57" s="196">
        <v>88</v>
      </c>
      <c r="C57" s="196"/>
      <c r="D57" s="196">
        <v>100</v>
      </c>
      <c r="E57" s="196"/>
      <c r="F57" s="196"/>
      <c r="G57" s="196"/>
      <c r="H57" s="196"/>
      <c r="I57" s="196"/>
      <c r="J57" s="196"/>
      <c r="K57" s="196"/>
      <c r="L57" s="196"/>
      <c r="M57" s="196"/>
      <c r="N57" s="197">
        <f>SUM(B57:M57)</f>
        <v>188</v>
      </c>
    </row>
    <row r="58" spans="1:14" x14ac:dyDescent="0.2">
      <c r="A58" s="191" t="s">
        <v>87</v>
      </c>
      <c r="B58" s="196">
        <v>8</v>
      </c>
      <c r="C58" s="196"/>
      <c r="D58" s="196">
        <v>10</v>
      </c>
      <c r="E58" s="196"/>
      <c r="F58" s="196"/>
      <c r="G58" s="196"/>
      <c r="H58" s="196"/>
      <c r="I58" s="196"/>
      <c r="J58" s="196"/>
      <c r="K58" s="196"/>
      <c r="L58" s="196"/>
      <c r="M58" s="196"/>
      <c r="N58" s="197">
        <f t="shared" ref="N58:N60" si="7">SUM(B58:M58)</f>
        <v>18</v>
      </c>
    </row>
    <row r="59" spans="1:14" x14ac:dyDescent="0.2">
      <c r="A59" s="192" t="s">
        <v>101</v>
      </c>
      <c r="B59" s="196">
        <v>8</v>
      </c>
      <c r="C59" s="196"/>
      <c r="D59" s="196">
        <v>10</v>
      </c>
      <c r="E59" s="196"/>
      <c r="F59" s="196"/>
      <c r="G59" s="196"/>
      <c r="H59" s="196"/>
      <c r="I59" s="196"/>
      <c r="J59" s="196"/>
      <c r="K59" s="196"/>
      <c r="L59" s="196"/>
      <c r="M59" s="196"/>
      <c r="N59" s="197">
        <f t="shared" si="7"/>
        <v>18</v>
      </c>
    </row>
    <row r="60" spans="1:14" x14ac:dyDescent="0.2">
      <c r="A60" s="192" t="s">
        <v>102</v>
      </c>
      <c r="B60" s="196">
        <v>8</v>
      </c>
      <c r="C60" s="196"/>
      <c r="D60" s="196">
        <v>10</v>
      </c>
      <c r="E60" s="196"/>
      <c r="F60" s="196"/>
      <c r="G60" s="196"/>
      <c r="H60" s="196"/>
      <c r="I60" s="196"/>
      <c r="J60" s="196"/>
      <c r="K60" s="196"/>
      <c r="L60" s="196"/>
      <c r="M60" s="196"/>
      <c r="N60" s="197">
        <f t="shared" si="7"/>
        <v>18</v>
      </c>
    </row>
  </sheetData>
  <sheetProtection algorithmName="SHA-512" hashValue="4dvoIkjAk7Pjb9lzEe9v9liQn305JCfusLo0EBnTrN/xCOiKG2nWCvlVliNs4B2SLDrc76LqgmMJrK0JlPu/7w==" saltValue="ly4ZJgagx8hvixoBf3gUZg==" spinCount="100000" sheet="1" objects="1" scenarios="1"/>
  <protectedRanges>
    <protectedRange sqref="B29:M32 B36:M39 B43:M46 B50:M53 B57:M60" name="Rango4"/>
    <protectedRange sqref="B15:M18" name="Rango2"/>
    <protectedRange sqref="B8:M11" name="Rango1"/>
    <protectedRange sqref="B22:M25" name="Rango3"/>
  </protectedRanges>
  <pageMargins left="0.23622047244094491" right="0.23622047244094491" top="0.37" bottom="0.36" header="0.31496062992125984" footer="0.31496062992125984"/>
  <pageSetup scale="7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I25"/>
  <sheetViews>
    <sheetView zoomScale="115" zoomScaleNormal="115" workbookViewId="0">
      <selection activeCell="G20" sqref="G20"/>
    </sheetView>
  </sheetViews>
  <sheetFormatPr baseColWidth="10" defaultRowHeight="11.25" x14ac:dyDescent="0.2"/>
  <cols>
    <col min="1" max="1" width="17" style="137" customWidth="1"/>
    <col min="2" max="2" width="38.28515625" style="137" customWidth="1"/>
    <col min="3" max="3" width="13.85546875" style="137" customWidth="1"/>
    <col min="4" max="4" width="20" style="137" customWidth="1"/>
    <col min="5" max="5" width="10.5703125" style="137" customWidth="1"/>
    <col min="6" max="6" width="13.140625" style="137" customWidth="1"/>
    <col min="7" max="7" width="13.5703125" style="137" customWidth="1"/>
    <col min="8" max="8" width="11" style="137" customWidth="1"/>
    <col min="9" max="9" width="31.42578125" style="137" customWidth="1"/>
    <col min="10" max="16384" width="11.42578125" style="137"/>
  </cols>
  <sheetData>
    <row r="3" spans="1:9" ht="18" x14ac:dyDescent="0.25">
      <c r="D3" s="138" t="s">
        <v>106</v>
      </c>
    </row>
    <row r="4" spans="1:9" ht="18" x14ac:dyDescent="0.25">
      <c r="D4" s="138" t="s">
        <v>251</v>
      </c>
    </row>
    <row r="10" spans="1:9" x14ac:dyDescent="0.2">
      <c r="A10" s="139" t="s">
        <v>109</v>
      </c>
      <c r="B10" s="370" t="str">
        <f>'Caratula POA'!C9</f>
        <v>Dirección General de Obras Públicas</v>
      </c>
      <c r="C10" s="371"/>
    </row>
    <row r="12" spans="1:9" x14ac:dyDescent="0.2">
      <c r="A12" s="140" t="s">
        <v>110</v>
      </c>
      <c r="B12" s="372" t="str">
        <f>'componentes POA'!C5</f>
        <v>3.4. Territorio e Infraestructura Urbana</v>
      </c>
      <c r="C12" s="373"/>
    </row>
    <row r="13" spans="1:9" x14ac:dyDescent="0.2">
      <c r="A13" s="141" t="s">
        <v>111</v>
      </c>
      <c r="B13" s="374"/>
      <c r="C13" s="375"/>
    </row>
    <row r="15" spans="1:9" ht="33.75" x14ac:dyDescent="0.2">
      <c r="A15" s="142" t="s">
        <v>112</v>
      </c>
      <c r="B15" s="142" t="s">
        <v>113</v>
      </c>
      <c r="C15" s="142" t="s">
        <v>114</v>
      </c>
      <c r="D15" s="142" t="s">
        <v>115</v>
      </c>
      <c r="E15" s="142" t="s">
        <v>116</v>
      </c>
      <c r="F15" s="142" t="s">
        <v>117</v>
      </c>
      <c r="G15" s="142" t="s">
        <v>118</v>
      </c>
      <c r="H15" s="142" t="s">
        <v>119</v>
      </c>
      <c r="I15" s="142" t="s">
        <v>105</v>
      </c>
    </row>
    <row r="16" spans="1:9" ht="48.75" customHeight="1" x14ac:dyDescent="0.2">
      <c r="A16" s="147" t="s">
        <v>103</v>
      </c>
      <c r="B16" s="248" t="s">
        <v>307</v>
      </c>
      <c r="C16" s="248" t="s">
        <v>308</v>
      </c>
      <c r="D16" s="248" t="s">
        <v>309</v>
      </c>
      <c r="E16" s="248" t="s">
        <v>120</v>
      </c>
      <c r="F16" s="248" t="s">
        <v>310</v>
      </c>
      <c r="G16" s="248" t="s">
        <v>120</v>
      </c>
      <c r="H16" s="249" t="s">
        <v>311</v>
      </c>
      <c r="I16" s="216"/>
    </row>
    <row r="17" spans="1:9" ht="48.75" customHeight="1" x14ac:dyDescent="0.2">
      <c r="A17" s="147" t="s">
        <v>104</v>
      </c>
      <c r="B17" s="248" t="s">
        <v>312</v>
      </c>
      <c r="C17" s="248" t="s">
        <v>313</v>
      </c>
      <c r="D17" s="248" t="s">
        <v>314</v>
      </c>
      <c r="E17" s="248" t="s">
        <v>120</v>
      </c>
      <c r="F17" s="248" t="s">
        <v>315</v>
      </c>
      <c r="G17" s="248" t="s">
        <v>120</v>
      </c>
      <c r="H17" s="249" t="s">
        <v>311</v>
      </c>
      <c r="I17" s="216"/>
    </row>
    <row r="18" spans="1:9" ht="48.75" customHeight="1" x14ac:dyDescent="0.2">
      <c r="A18" s="148" t="s">
        <v>61</v>
      </c>
      <c r="B18" s="145" t="str">
        <f>'componentes POA'!C14</f>
        <v>Mejorar los proyectos para desempeñar un buena supervisión de los trabajos contratados, para tener obras con mejores tiempos de ejecución y calidad de las mismas.</v>
      </c>
      <c r="C18" s="145" t="str">
        <f>'componentes POA'!C12</f>
        <v>Proyectos</v>
      </c>
      <c r="D18" s="250" t="s">
        <v>342</v>
      </c>
      <c r="E18" s="145" t="s">
        <v>120</v>
      </c>
      <c r="F18" s="250" t="s">
        <v>345</v>
      </c>
      <c r="G18" s="145" t="s">
        <v>120</v>
      </c>
      <c r="H18" s="146" t="str">
        <f>'componentes POA'!J12</f>
        <v>1 Eficacia</v>
      </c>
      <c r="I18" s="144"/>
    </row>
    <row r="19" spans="1:9" ht="48.75" customHeight="1" x14ac:dyDescent="0.2">
      <c r="A19" s="148" t="s">
        <v>62</v>
      </c>
      <c r="B19" s="145" t="str">
        <f>'componentes POA'!C71</f>
        <v>Tener una mejor aplicación de los programas de inversión de Obra Pública, con recursos Federales, Estatales y con recursos propios, o con la mezcla de algunos.</v>
      </c>
      <c r="C19" s="145" t="str">
        <f>'componentes POA'!C69</f>
        <v>Actas de auditoria</v>
      </c>
      <c r="D19" s="250" t="s">
        <v>343</v>
      </c>
      <c r="E19" s="145" t="s">
        <v>120</v>
      </c>
      <c r="F19" s="250" t="s">
        <v>279</v>
      </c>
      <c r="G19" s="145" t="s">
        <v>120</v>
      </c>
      <c r="H19" s="146" t="str">
        <f>'componentes POA'!J69</f>
        <v>1 Eficacia</v>
      </c>
      <c r="I19" s="144"/>
    </row>
    <row r="20" spans="1:9" ht="48.75" customHeight="1" x14ac:dyDescent="0.2">
      <c r="A20" s="148" t="s">
        <v>63</v>
      </c>
      <c r="B20" s="145" t="str">
        <f>'componentes POA'!C128</f>
        <v>Recursos Obtenidos en el ejercicio fiscal anterior con los obtenidos en el presente ejercicio presupuestal</v>
      </c>
      <c r="C20" s="145" t="str">
        <f>'componentes POA'!C126</f>
        <v>Gestión</v>
      </c>
      <c r="D20" s="250" t="s">
        <v>344</v>
      </c>
      <c r="E20" s="145" t="s">
        <v>120</v>
      </c>
      <c r="F20" s="250" t="s">
        <v>346</v>
      </c>
      <c r="G20" s="145" t="s">
        <v>120</v>
      </c>
      <c r="H20" s="146" t="str">
        <f>'componentes POA'!J126</f>
        <v>1 Eficacia</v>
      </c>
      <c r="I20" s="144"/>
    </row>
    <row r="21" spans="1:9" ht="48.75" customHeight="1" x14ac:dyDescent="0.2">
      <c r="A21" s="148" t="s">
        <v>64</v>
      </c>
      <c r="B21" s="145" t="str">
        <f>'componentes POA'!C185</f>
        <v>d</v>
      </c>
      <c r="C21" s="145" t="str">
        <f>'componentes POA'!C183</f>
        <v>nombre de indicador</v>
      </c>
      <c r="D21" s="237"/>
      <c r="E21" s="145" t="s">
        <v>120</v>
      </c>
      <c r="F21" s="237"/>
      <c r="G21" s="145" t="s">
        <v>120</v>
      </c>
      <c r="H21" s="146" t="str">
        <f>'componentes POA'!J183</f>
        <v>1 Eficacia</v>
      </c>
      <c r="I21" s="144"/>
    </row>
    <row r="22" spans="1:9" ht="48.75" customHeight="1" x14ac:dyDescent="0.2">
      <c r="A22" s="148" t="s">
        <v>237</v>
      </c>
      <c r="B22" s="145" t="str">
        <f>'componentes POA'!C313</f>
        <v>D 5</v>
      </c>
      <c r="C22" s="145" t="str">
        <f>'componentes POA'!C311</f>
        <v>nombre de indicador</v>
      </c>
      <c r="D22" s="237"/>
      <c r="E22" s="145" t="s">
        <v>120</v>
      </c>
      <c r="F22" s="237"/>
      <c r="G22" s="145" t="s">
        <v>120</v>
      </c>
      <c r="H22" s="146" t="str">
        <f>'componentes POA'!J311</f>
        <v>1 Eficacia</v>
      </c>
      <c r="I22" s="144"/>
    </row>
    <row r="23" spans="1:9" ht="48.75" customHeight="1" x14ac:dyDescent="0.2">
      <c r="A23" s="148" t="s">
        <v>238</v>
      </c>
      <c r="B23" s="145" t="str">
        <f>'componentes POA'!C370</f>
        <v>D 6</v>
      </c>
      <c r="C23" s="145" t="str">
        <f>'componentes POA'!C368</f>
        <v>nombre de indicador</v>
      </c>
      <c r="D23" s="237"/>
      <c r="E23" s="145" t="s">
        <v>120</v>
      </c>
      <c r="F23" s="237"/>
      <c r="G23" s="145" t="s">
        <v>120</v>
      </c>
      <c r="H23" s="146" t="str">
        <f>'componentes POA'!J368</f>
        <v>1 Eficacia</v>
      </c>
      <c r="I23" s="144"/>
    </row>
    <row r="24" spans="1:9" ht="48.75" customHeight="1" x14ac:dyDescent="0.2">
      <c r="A24" s="148" t="s">
        <v>243</v>
      </c>
      <c r="B24" s="145" t="str">
        <f>'componentes POA'!C427</f>
        <v>d</v>
      </c>
      <c r="C24" s="145" t="str">
        <f>'componentes POA'!C425</f>
        <v>nombre de indicador</v>
      </c>
      <c r="D24" s="237"/>
      <c r="E24" s="145" t="s">
        <v>120</v>
      </c>
      <c r="F24" s="237"/>
      <c r="G24" s="145" t="s">
        <v>120</v>
      </c>
      <c r="H24" s="146" t="str">
        <f>'componentes POA'!J425</f>
        <v>1 Eficacia</v>
      </c>
      <c r="I24" s="144"/>
    </row>
    <row r="25" spans="1:9" ht="48.75" customHeight="1" x14ac:dyDescent="0.2">
      <c r="A25" s="148" t="s">
        <v>244</v>
      </c>
      <c r="B25" s="145" t="str">
        <f>'componentes POA'!C484</f>
        <v>d</v>
      </c>
      <c r="C25" s="145" t="str">
        <f>'componentes POA'!C482</f>
        <v>nombre de indicador</v>
      </c>
      <c r="D25" s="237"/>
      <c r="E25" s="145" t="s">
        <v>120</v>
      </c>
      <c r="F25" s="237"/>
      <c r="G25" s="145" t="s">
        <v>120</v>
      </c>
      <c r="H25" s="146" t="str">
        <f>'componentes POA'!J482</f>
        <v>1 Eficacia</v>
      </c>
      <c r="I25" s="144"/>
    </row>
  </sheetData>
  <sheetProtection algorithmName="SHA-512" hashValue="Mu/CgAtfKZVVQA/eUyjpZnek7V5FkSSQUYGyOxGZpjoPaWfoOyTLR6RMSqyMFszGPMP74z5MUBwUkgHrsJBgVQ==" saltValue="koWiUBU8mdaxyTqNBi7M0Q==" spinCount="100000" sheet="1" objects="1" scenarios="1"/>
  <protectedRanges>
    <protectedRange sqref="G16:G25" name="temporalidad"/>
    <protectedRange sqref="H16:H17" name="tipoIndicador"/>
    <protectedRange sqref="D16:D25" name="nomCalculo"/>
    <protectedRange sqref="C16:C17" name="nomIndi"/>
    <protectedRange sqref="B16:B25" name="descripcion"/>
    <protectedRange sqref="E16:F25" name="medicion"/>
    <protectedRange sqref="I16:I25" name="supuestos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7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40"/>
  <sheetViews>
    <sheetView zoomScale="85" zoomScaleNormal="85" workbookViewId="0">
      <selection activeCell="H6" sqref="H6:H9"/>
    </sheetView>
  </sheetViews>
  <sheetFormatPr baseColWidth="10" defaultRowHeight="12" x14ac:dyDescent="0.2"/>
  <cols>
    <col min="1" max="1" width="4.28515625" style="179" customWidth="1"/>
    <col min="2" max="2" width="18.5703125" style="179" customWidth="1"/>
    <col min="3" max="3" width="4.28515625" style="179" customWidth="1"/>
    <col min="4" max="4" width="18.5703125" style="179" customWidth="1"/>
    <col min="5" max="5" width="4.28515625" style="179" customWidth="1"/>
    <col min="6" max="6" width="18.5703125" style="179" customWidth="1"/>
    <col min="7" max="7" width="4.28515625" style="179" customWidth="1"/>
    <col min="8" max="8" width="18.5703125" style="179" customWidth="1"/>
    <col min="9" max="9" width="4.28515625" style="179" customWidth="1"/>
    <col min="10" max="10" width="18.5703125" style="179" customWidth="1"/>
    <col min="11" max="11" width="4.28515625" style="179" customWidth="1"/>
    <col min="12" max="12" width="18.5703125" style="179" customWidth="1"/>
    <col min="13" max="13" width="4.28515625" style="179" customWidth="1"/>
    <col min="14" max="14" width="18.5703125" style="179" customWidth="1"/>
    <col min="15" max="15" width="4.28515625" style="179" customWidth="1"/>
    <col min="16" max="16" width="18.5703125" style="179" customWidth="1"/>
    <col min="17" max="17" width="5.28515625" style="179" hidden="1" customWidth="1"/>
    <col min="18" max="18" width="17.28515625" style="179" hidden="1" customWidth="1"/>
    <col min="19" max="19" width="4" style="179" hidden="1" customWidth="1"/>
    <col min="20" max="20" width="16.28515625" style="179" hidden="1" customWidth="1"/>
    <col min="21" max="21" width="3.85546875" style="179" hidden="1" customWidth="1"/>
    <col min="22" max="22" width="16.28515625" style="179" hidden="1" customWidth="1"/>
    <col min="23" max="23" width="4.5703125" style="179" hidden="1" customWidth="1"/>
    <col min="24" max="24" width="17" style="179" hidden="1" customWidth="1"/>
    <col min="25" max="25" width="4.7109375" style="179" hidden="1" customWidth="1"/>
    <col min="26" max="26" width="14" style="179" hidden="1" customWidth="1"/>
    <col min="27" max="16384" width="11.42578125" style="179"/>
  </cols>
  <sheetData>
    <row r="1" spans="1:24" ht="15" x14ac:dyDescent="0.25">
      <c r="A1" s="181" t="s">
        <v>106</v>
      </c>
    </row>
    <row r="2" spans="1:24" ht="15" x14ac:dyDescent="0.25">
      <c r="A2" s="181" t="str">
        <f>'Caratula POA'!C9</f>
        <v>Dirección General de Obras Públicas</v>
      </c>
    </row>
    <row r="3" spans="1:24" ht="15" x14ac:dyDescent="0.25">
      <c r="A3" s="181" t="s">
        <v>252</v>
      </c>
    </row>
    <row r="6" spans="1:24" x14ac:dyDescent="0.2">
      <c r="B6" s="377" t="s">
        <v>316</v>
      </c>
      <c r="D6" s="377" t="s">
        <v>317</v>
      </c>
      <c r="F6" s="377" t="s">
        <v>318</v>
      </c>
      <c r="H6" s="377"/>
      <c r="J6" s="377"/>
      <c r="L6" s="377"/>
      <c r="N6" s="377"/>
      <c r="P6" s="377"/>
      <c r="R6" s="377"/>
      <c r="T6" s="377"/>
      <c r="V6" s="377"/>
      <c r="X6" s="377"/>
    </row>
    <row r="7" spans="1:24" x14ac:dyDescent="0.2">
      <c r="B7" s="378"/>
      <c r="D7" s="378"/>
      <c r="F7" s="378"/>
      <c r="H7" s="378"/>
      <c r="J7" s="378"/>
      <c r="L7" s="378"/>
      <c r="N7" s="378"/>
      <c r="P7" s="378"/>
      <c r="R7" s="378"/>
      <c r="T7" s="378"/>
      <c r="V7" s="378"/>
      <c r="X7" s="378"/>
    </row>
    <row r="8" spans="1:24" x14ac:dyDescent="0.2">
      <c r="B8" s="378"/>
      <c r="D8" s="378"/>
      <c r="F8" s="378"/>
      <c r="H8" s="378"/>
      <c r="J8" s="378"/>
      <c r="L8" s="378"/>
      <c r="N8" s="378"/>
      <c r="P8" s="378"/>
      <c r="R8" s="378"/>
      <c r="T8" s="378"/>
      <c r="V8" s="378"/>
      <c r="X8" s="378"/>
    </row>
    <row r="9" spans="1:24" ht="25.5" customHeight="1" x14ac:dyDescent="0.2">
      <c r="B9" s="379"/>
      <c r="D9" s="379"/>
      <c r="F9" s="379"/>
      <c r="H9" s="379"/>
      <c r="J9" s="379"/>
      <c r="L9" s="379"/>
      <c r="N9" s="379"/>
      <c r="P9" s="379"/>
      <c r="R9" s="379"/>
      <c r="T9" s="379"/>
      <c r="V9" s="379"/>
      <c r="X9" s="379"/>
    </row>
    <row r="12" spans="1:24" ht="12.75" customHeight="1" x14ac:dyDescent="0.2">
      <c r="B12" s="377" t="s">
        <v>319</v>
      </c>
      <c r="D12" s="377" t="s">
        <v>320</v>
      </c>
      <c r="F12" s="377" t="s">
        <v>321</v>
      </c>
      <c r="H12" s="377"/>
      <c r="J12" s="377"/>
      <c r="L12" s="377"/>
      <c r="N12" s="377"/>
      <c r="P12" s="377"/>
      <c r="R12" s="377"/>
      <c r="T12" s="377"/>
      <c r="V12" s="377"/>
      <c r="X12" s="377"/>
    </row>
    <row r="13" spans="1:24" x14ac:dyDescent="0.2">
      <c r="B13" s="378"/>
      <c r="D13" s="378"/>
      <c r="F13" s="378"/>
      <c r="H13" s="378"/>
      <c r="J13" s="378"/>
      <c r="L13" s="378"/>
      <c r="N13" s="378"/>
      <c r="P13" s="378"/>
      <c r="R13" s="378"/>
      <c r="T13" s="378"/>
      <c r="V13" s="378"/>
      <c r="X13" s="378"/>
    </row>
    <row r="14" spans="1:24" x14ac:dyDescent="0.2">
      <c r="B14" s="378"/>
      <c r="D14" s="378"/>
      <c r="F14" s="378"/>
      <c r="H14" s="378"/>
      <c r="J14" s="378"/>
      <c r="L14" s="378"/>
      <c r="N14" s="378"/>
      <c r="P14" s="378"/>
      <c r="R14" s="378"/>
      <c r="T14" s="378"/>
      <c r="V14" s="378"/>
      <c r="X14" s="378"/>
    </row>
    <row r="15" spans="1:24" ht="37.5" customHeight="1" x14ac:dyDescent="0.2">
      <c r="B15" s="379"/>
      <c r="D15" s="379"/>
      <c r="F15" s="379"/>
      <c r="H15" s="379"/>
      <c r="J15" s="379"/>
      <c r="L15" s="379"/>
      <c r="N15" s="379"/>
      <c r="P15" s="379"/>
      <c r="R15" s="379"/>
      <c r="T15" s="379"/>
      <c r="V15" s="379"/>
      <c r="X15" s="379"/>
    </row>
    <row r="16" spans="1:24" x14ac:dyDescent="0.2">
      <c r="B16" s="180"/>
      <c r="D16" s="180"/>
      <c r="F16" s="180"/>
      <c r="H16" s="180"/>
      <c r="J16" s="180"/>
      <c r="L16" s="180"/>
      <c r="N16" s="180"/>
      <c r="P16" s="180"/>
    </row>
    <row r="17" spans="1:26" x14ac:dyDescent="0.2">
      <c r="A17" s="179" t="s">
        <v>107</v>
      </c>
      <c r="B17" s="180"/>
      <c r="D17" s="180"/>
      <c r="F17" s="180"/>
      <c r="H17" s="180"/>
      <c r="J17" s="180"/>
      <c r="L17" s="180"/>
      <c r="N17" s="180"/>
      <c r="P17" s="180"/>
    </row>
    <row r="19" spans="1:26" x14ac:dyDescent="0.2">
      <c r="B19" s="380" t="s">
        <v>217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2"/>
      <c r="Q19" s="231"/>
      <c r="R19" s="231"/>
      <c r="S19" s="231"/>
      <c r="T19" s="231"/>
      <c r="U19" s="231"/>
      <c r="V19" s="231"/>
      <c r="W19" s="231"/>
      <c r="X19" s="232"/>
    </row>
    <row r="20" spans="1:26" x14ac:dyDescent="0.2">
      <c r="B20" s="383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5"/>
      <c r="Q20" s="233"/>
      <c r="R20" s="233"/>
      <c r="S20" s="233"/>
      <c r="T20" s="233"/>
      <c r="U20" s="233"/>
      <c r="V20" s="233"/>
      <c r="W20" s="233"/>
      <c r="X20" s="234"/>
    </row>
    <row r="21" spans="1:26" x14ac:dyDescent="0.2">
      <c r="B21" s="386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8"/>
      <c r="Q21" s="235"/>
      <c r="R21" s="235"/>
      <c r="S21" s="235"/>
      <c r="T21" s="235"/>
      <c r="U21" s="235"/>
      <c r="V21" s="235"/>
      <c r="W21" s="235"/>
      <c r="X21" s="236"/>
    </row>
    <row r="23" spans="1:26" x14ac:dyDescent="0.2">
      <c r="A23" s="179" t="s">
        <v>108</v>
      </c>
    </row>
    <row r="25" spans="1:26" x14ac:dyDescent="0.2">
      <c r="B25" s="377" t="s">
        <v>322</v>
      </c>
      <c r="D25" s="377" t="s">
        <v>323</v>
      </c>
      <c r="F25" s="377" t="s">
        <v>324</v>
      </c>
      <c r="H25" s="377"/>
      <c r="J25" s="377"/>
      <c r="L25" s="377"/>
      <c r="N25" s="377"/>
      <c r="P25" s="377" t="s">
        <v>220</v>
      </c>
      <c r="R25" s="376"/>
      <c r="S25" s="376"/>
      <c r="T25" s="376"/>
      <c r="U25" s="376"/>
      <c r="V25" s="376"/>
      <c r="W25" s="376"/>
      <c r="X25" s="376"/>
      <c r="Z25" s="377"/>
    </row>
    <row r="26" spans="1:26" x14ac:dyDescent="0.2">
      <c r="B26" s="378"/>
      <c r="D26" s="378"/>
      <c r="F26" s="378"/>
      <c r="H26" s="378"/>
      <c r="J26" s="378"/>
      <c r="L26" s="378"/>
      <c r="N26" s="378"/>
      <c r="P26" s="378"/>
      <c r="R26" s="376"/>
      <c r="S26" s="376"/>
      <c r="T26" s="376"/>
      <c r="U26" s="376"/>
      <c r="V26" s="376"/>
      <c r="W26" s="376"/>
      <c r="X26" s="376"/>
      <c r="Z26" s="378"/>
    </row>
    <row r="27" spans="1:26" x14ac:dyDescent="0.2">
      <c r="B27" s="378"/>
      <c r="D27" s="378"/>
      <c r="F27" s="378"/>
      <c r="H27" s="378"/>
      <c r="J27" s="378"/>
      <c r="L27" s="378"/>
      <c r="N27" s="378"/>
      <c r="P27" s="378"/>
      <c r="R27" s="376"/>
      <c r="S27" s="376"/>
      <c r="T27" s="376"/>
      <c r="U27" s="376"/>
      <c r="V27" s="376"/>
      <c r="W27" s="376"/>
      <c r="X27" s="376"/>
      <c r="Z27" s="378"/>
    </row>
    <row r="28" spans="1:26" ht="90.75" customHeight="1" x14ac:dyDescent="0.2">
      <c r="B28" s="379"/>
      <c r="D28" s="379"/>
      <c r="F28" s="379"/>
      <c r="H28" s="379"/>
      <c r="J28" s="379"/>
      <c r="L28" s="379"/>
      <c r="N28" s="379"/>
      <c r="P28" s="379"/>
      <c r="R28" s="376"/>
      <c r="S28" s="376"/>
      <c r="T28" s="376"/>
      <c r="U28" s="376"/>
      <c r="V28" s="376"/>
      <c r="W28" s="376"/>
      <c r="X28" s="376"/>
      <c r="Z28" s="379"/>
    </row>
    <row r="29" spans="1:26" ht="27" customHeight="1" x14ac:dyDescent="0.2">
      <c r="R29" s="376"/>
      <c r="S29" s="376"/>
      <c r="T29" s="376"/>
      <c r="U29" s="376"/>
      <c r="V29" s="376"/>
      <c r="W29" s="376"/>
      <c r="X29" s="376"/>
    </row>
    <row r="30" spans="1:26" x14ac:dyDescent="0.2">
      <c r="R30" s="376"/>
      <c r="S30" s="376"/>
      <c r="T30" s="376"/>
      <c r="U30" s="376"/>
      <c r="V30" s="376"/>
      <c r="W30" s="376"/>
      <c r="X30" s="376"/>
    </row>
    <row r="31" spans="1:26" x14ac:dyDescent="0.2">
      <c r="B31" s="377" t="s">
        <v>254</v>
      </c>
      <c r="D31" s="377" t="s">
        <v>325</v>
      </c>
      <c r="F31" s="377" t="s">
        <v>326</v>
      </c>
      <c r="H31" s="377"/>
      <c r="J31" s="377"/>
      <c r="L31" s="377"/>
      <c r="N31" s="377"/>
      <c r="P31" s="377" t="s">
        <v>218</v>
      </c>
      <c r="R31" s="376"/>
      <c r="S31" s="376"/>
      <c r="T31" s="376"/>
      <c r="U31" s="376"/>
      <c r="V31" s="376"/>
      <c r="W31" s="376"/>
      <c r="X31" s="376"/>
      <c r="Z31" s="377"/>
    </row>
    <row r="32" spans="1:26" x14ac:dyDescent="0.2">
      <c r="B32" s="378"/>
      <c r="D32" s="378"/>
      <c r="F32" s="378"/>
      <c r="H32" s="378"/>
      <c r="J32" s="378"/>
      <c r="L32" s="378"/>
      <c r="N32" s="378"/>
      <c r="P32" s="378"/>
      <c r="R32" s="376"/>
      <c r="S32" s="376"/>
      <c r="T32" s="376"/>
      <c r="U32" s="376"/>
      <c r="V32" s="376"/>
      <c r="W32" s="376"/>
      <c r="X32" s="376"/>
      <c r="Z32" s="378"/>
    </row>
    <row r="33" spans="2:26" x14ac:dyDescent="0.2">
      <c r="B33" s="378"/>
      <c r="D33" s="378"/>
      <c r="F33" s="378"/>
      <c r="H33" s="378"/>
      <c r="J33" s="378"/>
      <c r="L33" s="378"/>
      <c r="N33" s="378"/>
      <c r="P33" s="378"/>
      <c r="R33" s="376"/>
      <c r="S33" s="376"/>
      <c r="T33" s="376"/>
      <c r="U33" s="376"/>
      <c r="V33" s="376"/>
      <c r="W33" s="376"/>
      <c r="X33" s="376"/>
      <c r="Z33" s="378"/>
    </row>
    <row r="34" spans="2:26" ht="12" customHeight="1" x14ac:dyDescent="0.2">
      <c r="B34" s="379"/>
      <c r="D34" s="379"/>
      <c r="F34" s="379"/>
      <c r="H34" s="379"/>
      <c r="J34" s="379"/>
      <c r="L34" s="379"/>
      <c r="N34" s="379"/>
      <c r="P34" s="379"/>
      <c r="R34" s="376"/>
      <c r="S34" s="376"/>
      <c r="T34" s="376"/>
      <c r="U34" s="376"/>
      <c r="V34" s="376"/>
      <c r="W34" s="376"/>
      <c r="X34" s="376"/>
      <c r="Z34" s="379"/>
    </row>
    <row r="35" spans="2:26" x14ac:dyDescent="0.2">
      <c r="R35" s="376"/>
      <c r="S35" s="376"/>
      <c r="T35" s="376"/>
      <c r="U35" s="376"/>
      <c r="V35" s="376"/>
      <c r="W35" s="376"/>
      <c r="X35" s="376"/>
    </row>
    <row r="36" spans="2:26" x14ac:dyDescent="0.2">
      <c r="R36" s="376"/>
      <c r="S36" s="376"/>
      <c r="T36" s="376"/>
      <c r="U36" s="376"/>
      <c r="V36" s="376"/>
      <c r="W36" s="376"/>
      <c r="X36" s="376"/>
    </row>
    <row r="37" spans="2:26" x14ac:dyDescent="0.2">
      <c r="B37" s="377" t="s">
        <v>327</v>
      </c>
      <c r="D37" s="377" t="s">
        <v>328</v>
      </c>
      <c r="F37" s="377" t="s">
        <v>329</v>
      </c>
      <c r="H37" s="377"/>
      <c r="J37" s="377"/>
      <c r="L37" s="377"/>
      <c r="N37" s="377"/>
      <c r="P37" s="377" t="s">
        <v>219</v>
      </c>
      <c r="R37" s="376"/>
      <c r="S37" s="376"/>
      <c r="T37" s="376"/>
      <c r="U37" s="376"/>
      <c r="V37" s="376"/>
      <c r="W37" s="376"/>
      <c r="X37" s="376"/>
      <c r="Z37" s="377"/>
    </row>
    <row r="38" spans="2:26" x14ac:dyDescent="0.2">
      <c r="B38" s="378"/>
      <c r="D38" s="378"/>
      <c r="F38" s="378"/>
      <c r="H38" s="378"/>
      <c r="J38" s="378"/>
      <c r="L38" s="378"/>
      <c r="N38" s="378"/>
      <c r="P38" s="378"/>
      <c r="R38" s="376"/>
      <c r="S38" s="376"/>
      <c r="T38" s="376"/>
      <c r="U38" s="376"/>
      <c r="V38" s="376"/>
      <c r="W38" s="376"/>
      <c r="X38" s="376"/>
      <c r="Z38" s="378"/>
    </row>
    <row r="39" spans="2:26" x14ac:dyDescent="0.2">
      <c r="B39" s="378"/>
      <c r="D39" s="378"/>
      <c r="F39" s="378"/>
      <c r="H39" s="378"/>
      <c r="J39" s="378"/>
      <c r="L39" s="378"/>
      <c r="N39" s="378"/>
      <c r="P39" s="378"/>
      <c r="R39" s="376"/>
      <c r="S39" s="376"/>
      <c r="T39" s="376"/>
      <c r="U39" s="376"/>
      <c r="V39" s="376"/>
      <c r="W39" s="376"/>
      <c r="X39" s="376"/>
      <c r="Z39" s="378"/>
    </row>
    <row r="40" spans="2:26" ht="50.25" customHeight="1" x14ac:dyDescent="0.2">
      <c r="B40" s="379"/>
      <c r="D40" s="379"/>
      <c r="F40" s="379"/>
      <c r="H40" s="379"/>
      <c r="J40" s="379"/>
      <c r="L40" s="379"/>
      <c r="N40" s="379"/>
      <c r="P40" s="379"/>
      <c r="R40" s="376"/>
      <c r="S40" s="376"/>
      <c r="T40" s="376"/>
      <c r="U40" s="376"/>
      <c r="V40" s="376"/>
      <c r="W40" s="376"/>
      <c r="X40" s="376"/>
      <c r="Z40" s="379"/>
    </row>
  </sheetData>
  <mergeCells count="53">
    <mergeCell ref="B37:B40"/>
    <mergeCell ref="D37:D40"/>
    <mergeCell ref="F37:F40"/>
    <mergeCell ref="H37:H40"/>
    <mergeCell ref="J37:J40"/>
    <mergeCell ref="B25:B28"/>
    <mergeCell ref="D25:D28"/>
    <mergeCell ref="F25:F28"/>
    <mergeCell ref="H25:H28"/>
    <mergeCell ref="J25:J28"/>
    <mergeCell ref="B31:B34"/>
    <mergeCell ref="D31:D34"/>
    <mergeCell ref="F31:F34"/>
    <mergeCell ref="H31:H34"/>
    <mergeCell ref="J31:J34"/>
    <mergeCell ref="B12:B15"/>
    <mergeCell ref="D12:D15"/>
    <mergeCell ref="F12:F15"/>
    <mergeCell ref="H12:H15"/>
    <mergeCell ref="J12:J15"/>
    <mergeCell ref="B6:B9"/>
    <mergeCell ref="D6:D9"/>
    <mergeCell ref="F6:F9"/>
    <mergeCell ref="H6:H9"/>
    <mergeCell ref="J6:J9"/>
    <mergeCell ref="L6:L9"/>
    <mergeCell ref="L12:L15"/>
    <mergeCell ref="L25:L28"/>
    <mergeCell ref="L31:L34"/>
    <mergeCell ref="L37:L40"/>
    <mergeCell ref="B19:P21"/>
    <mergeCell ref="N6:N9"/>
    <mergeCell ref="N12:N15"/>
    <mergeCell ref="N25:N28"/>
    <mergeCell ref="N31:N34"/>
    <mergeCell ref="N37:N40"/>
    <mergeCell ref="P6:P9"/>
    <mergeCell ref="P12:P15"/>
    <mergeCell ref="P25:P28"/>
    <mergeCell ref="P31:P34"/>
    <mergeCell ref="P37:P40"/>
    <mergeCell ref="R25:X40"/>
    <mergeCell ref="Z25:Z28"/>
    <mergeCell ref="Z31:Z34"/>
    <mergeCell ref="Z37:Z40"/>
    <mergeCell ref="R6:R9"/>
    <mergeCell ref="T6:T9"/>
    <mergeCell ref="R12:R15"/>
    <mergeCell ref="T12:T15"/>
    <mergeCell ref="V6:V9"/>
    <mergeCell ref="X6:X9"/>
    <mergeCell ref="V12:V15"/>
    <mergeCell ref="X12:X15"/>
  </mergeCells>
  <pageMargins left="0.70866141732283472" right="0.70866141732283472" top="0.23622047244094491" bottom="0.23622047244094491" header="0" footer="0"/>
  <pageSetup paperSize="190" scale="8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40"/>
  <sheetViews>
    <sheetView zoomScale="85" zoomScaleNormal="85" workbookViewId="0">
      <selection activeCell="AB33" sqref="AB33"/>
    </sheetView>
  </sheetViews>
  <sheetFormatPr baseColWidth="10" defaultRowHeight="12" x14ac:dyDescent="0.2"/>
  <cols>
    <col min="1" max="1" width="4.28515625" style="179" customWidth="1"/>
    <col min="2" max="2" width="18.5703125" style="179" customWidth="1"/>
    <col min="3" max="3" width="4.28515625" style="179" customWidth="1"/>
    <col min="4" max="4" width="18.5703125" style="179" customWidth="1"/>
    <col min="5" max="5" width="4.28515625" style="179" customWidth="1"/>
    <col min="6" max="6" width="18.5703125" style="179" customWidth="1"/>
    <col min="7" max="7" width="4.28515625" style="179" customWidth="1"/>
    <col min="8" max="8" width="18.5703125" style="179" customWidth="1"/>
    <col min="9" max="9" width="4.28515625" style="179" customWidth="1"/>
    <col min="10" max="10" width="18.5703125" style="179" customWidth="1"/>
    <col min="11" max="11" width="4.28515625" style="179" customWidth="1"/>
    <col min="12" max="12" width="18.5703125" style="179" customWidth="1"/>
    <col min="13" max="13" width="4.28515625" style="179" customWidth="1"/>
    <col min="14" max="14" width="18.5703125" style="179" customWidth="1"/>
    <col min="15" max="15" width="4.28515625" style="179" customWidth="1"/>
    <col min="16" max="16" width="18.5703125" style="179" customWidth="1"/>
    <col min="17" max="17" width="4.7109375" style="179" hidden="1" customWidth="1"/>
    <col min="18" max="18" width="17.85546875" style="179" hidden="1" customWidth="1"/>
    <col min="19" max="19" width="4.7109375" style="179" hidden="1" customWidth="1"/>
    <col min="20" max="20" width="17" style="179" hidden="1" customWidth="1"/>
    <col min="21" max="21" width="4" style="179" hidden="1" customWidth="1"/>
    <col min="22" max="22" width="16.140625" style="179" hidden="1" customWidth="1"/>
    <col min="23" max="23" width="4.7109375" style="179" hidden="1" customWidth="1"/>
    <col min="24" max="24" width="15.28515625" style="179" hidden="1" customWidth="1"/>
    <col min="25" max="16384" width="11.42578125" style="179"/>
  </cols>
  <sheetData>
    <row r="1" spans="1:24" ht="15" x14ac:dyDescent="0.25">
      <c r="A1" s="181" t="s">
        <v>106</v>
      </c>
    </row>
    <row r="2" spans="1:24" ht="15" x14ac:dyDescent="0.25">
      <c r="A2" s="181" t="str">
        <f>'Caratula POA'!C9</f>
        <v>Dirección General de Obras Públicas</v>
      </c>
    </row>
    <row r="3" spans="1:24" ht="15" x14ac:dyDescent="0.25">
      <c r="A3" s="181" t="s">
        <v>253</v>
      </c>
    </row>
    <row r="6" spans="1:24" x14ac:dyDescent="0.2">
      <c r="B6" s="377" t="s">
        <v>330</v>
      </c>
      <c r="D6" s="377" t="s">
        <v>331</v>
      </c>
      <c r="F6" s="377" t="s">
        <v>332</v>
      </c>
      <c r="H6" s="377"/>
      <c r="J6" s="377"/>
      <c r="L6" s="377"/>
      <c r="N6" s="377"/>
      <c r="P6" s="377"/>
      <c r="R6" s="377"/>
      <c r="T6" s="377"/>
      <c r="V6" s="377"/>
      <c r="X6" s="377"/>
    </row>
    <row r="7" spans="1:24" x14ac:dyDescent="0.2">
      <c r="B7" s="378"/>
      <c r="D7" s="378"/>
      <c r="F7" s="378"/>
      <c r="H7" s="378"/>
      <c r="J7" s="378"/>
      <c r="L7" s="378"/>
      <c r="N7" s="378"/>
      <c r="P7" s="378"/>
      <c r="R7" s="378"/>
      <c r="T7" s="378"/>
      <c r="V7" s="378"/>
      <c r="X7" s="378"/>
    </row>
    <row r="8" spans="1:24" x14ac:dyDescent="0.2">
      <c r="B8" s="378"/>
      <c r="D8" s="378"/>
      <c r="F8" s="378"/>
      <c r="H8" s="378"/>
      <c r="J8" s="378"/>
      <c r="L8" s="378"/>
      <c r="N8" s="378"/>
      <c r="P8" s="378"/>
      <c r="R8" s="378"/>
      <c r="T8" s="378"/>
      <c r="V8" s="378"/>
      <c r="X8" s="378"/>
    </row>
    <row r="9" spans="1:24" x14ac:dyDescent="0.2">
      <c r="B9" s="379"/>
      <c r="D9" s="379"/>
      <c r="F9" s="379"/>
      <c r="H9" s="379"/>
      <c r="J9" s="379"/>
      <c r="L9" s="379"/>
      <c r="N9" s="379"/>
      <c r="P9" s="379"/>
      <c r="R9" s="379"/>
      <c r="T9" s="379"/>
      <c r="V9" s="379"/>
      <c r="X9" s="379"/>
    </row>
    <row r="12" spans="1:24" x14ac:dyDescent="0.2">
      <c r="B12" s="377" t="s">
        <v>333</v>
      </c>
      <c r="D12" s="377" t="s">
        <v>334</v>
      </c>
      <c r="F12" s="377" t="s">
        <v>335</v>
      </c>
      <c r="H12" s="377"/>
      <c r="J12" s="377"/>
      <c r="L12" s="377"/>
      <c r="N12" s="377"/>
      <c r="P12" s="377" t="s">
        <v>336</v>
      </c>
      <c r="R12" s="377"/>
      <c r="T12" s="377"/>
      <c r="V12" s="377"/>
      <c r="X12" s="377"/>
    </row>
    <row r="13" spans="1:24" x14ac:dyDescent="0.2">
      <c r="B13" s="378"/>
      <c r="D13" s="378"/>
      <c r="F13" s="378"/>
      <c r="H13" s="378"/>
      <c r="J13" s="378"/>
      <c r="L13" s="378"/>
      <c r="N13" s="378"/>
      <c r="P13" s="378"/>
      <c r="R13" s="378"/>
      <c r="T13" s="378"/>
      <c r="V13" s="378"/>
      <c r="X13" s="378"/>
    </row>
    <row r="14" spans="1:24" x14ac:dyDescent="0.2">
      <c r="B14" s="378"/>
      <c r="D14" s="378"/>
      <c r="F14" s="378"/>
      <c r="H14" s="378"/>
      <c r="J14" s="378"/>
      <c r="L14" s="378"/>
      <c r="N14" s="378"/>
      <c r="P14" s="378"/>
      <c r="R14" s="378"/>
      <c r="T14" s="378"/>
      <c r="V14" s="378"/>
      <c r="X14" s="378"/>
    </row>
    <row r="15" spans="1:24" ht="57.75" customHeight="1" x14ac:dyDescent="0.2">
      <c r="B15" s="379"/>
      <c r="D15" s="379"/>
      <c r="F15" s="379"/>
      <c r="H15" s="379"/>
      <c r="J15" s="379"/>
      <c r="L15" s="379"/>
      <c r="N15" s="379"/>
      <c r="P15" s="379"/>
      <c r="R15" s="379"/>
      <c r="T15" s="379"/>
      <c r="V15" s="379"/>
      <c r="X15" s="379"/>
    </row>
    <row r="16" spans="1:24" x14ac:dyDescent="0.2">
      <c r="B16" s="180"/>
      <c r="D16" s="180"/>
      <c r="F16" s="180"/>
      <c r="H16" s="180"/>
      <c r="J16" s="180"/>
      <c r="L16" s="180"/>
      <c r="N16" s="180"/>
      <c r="P16" s="180"/>
    </row>
    <row r="17" spans="1:24" x14ac:dyDescent="0.2">
      <c r="A17" s="179" t="s">
        <v>215</v>
      </c>
      <c r="B17" s="180"/>
      <c r="D17" s="180"/>
      <c r="F17" s="180"/>
      <c r="H17" s="180"/>
      <c r="J17" s="180"/>
      <c r="L17" s="180"/>
      <c r="N17" s="180"/>
      <c r="P17" s="180"/>
    </row>
    <row r="19" spans="1:24" x14ac:dyDescent="0.2">
      <c r="B19" s="380" t="s">
        <v>217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2"/>
      <c r="Q19" s="232"/>
      <c r="R19" s="231"/>
      <c r="S19" s="231"/>
      <c r="T19" s="231"/>
      <c r="U19" s="231"/>
      <c r="V19" s="231"/>
      <c r="W19" s="231"/>
      <c r="X19" s="232"/>
    </row>
    <row r="20" spans="1:24" x14ac:dyDescent="0.2">
      <c r="B20" s="383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5"/>
      <c r="Q20" s="234"/>
      <c r="R20" s="233"/>
      <c r="S20" s="233"/>
      <c r="T20" s="233"/>
      <c r="U20" s="233"/>
      <c r="V20" s="233"/>
      <c r="W20" s="233"/>
      <c r="X20" s="234"/>
    </row>
    <row r="21" spans="1:24" x14ac:dyDescent="0.2">
      <c r="B21" s="386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8"/>
      <c r="Q21" s="236"/>
      <c r="R21" s="235"/>
      <c r="S21" s="235"/>
      <c r="T21" s="235"/>
      <c r="U21" s="235"/>
      <c r="V21" s="235"/>
      <c r="W21" s="235"/>
      <c r="X21" s="236"/>
    </row>
    <row r="23" spans="1:24" x14ac:dyDescent="0.2">
      <c r="A23" s="179" t="s">
        <v>216</v>
      </c>
    </row>
    <row r="25" spans="1:24" x14ac:dyDescent="0.2">
      <c r="B25" s="377" t="s">
        <v>337</v>
      </c>
      <c r="D25" s="377" t="s">
        <v>338</v>
      </c>
      <c r="F25" s="377" t="s">
        <v>292</v>
      </c>
      <c r="H25" s="377"/>
      <c r="J25" s="377"/>
      <c r="L25" s="377"/>
      <c r="N25" s="377"/>
      <c r="P25" s="377"/>
      <c r="R25" s="389"/>
      <c r="T25" s="389"/>
      <c r="V25" s="389"/>
      <c r="X25" s="389"/>
    </row>
    <row r="26" spans="1:24" x14ac:dyDescent="0.2">
      <c r="B26" s="378"/>
      <c r="D26" s="378"/>
      <c r="F26" s="378"/>
      <c r="H26" s="378"/>
      <c r="J26" s="378"/>
      <c r="L26" s="378"/>
      <c r="N26" s="378"/>
      <c r="P26" s="378"/>
      <c r="R26" s="390"/>
      <c r="T26" s="390"/>
      <c r="V26" s="390"/>
      <c r="X26" s="390"/>
    </row>
    <row r="27" spans="1:24" x14ac:dyDescent="0.2">
      <c r="B27" s="378"/>
      <c r="D27" s="378"/>
      <c r="F27" s="378"/>
      <c r="H27" s="378"/>
      <c r="J27" s="378"/>
      <c r="L27" s="378"/>
      <c r="N27" s="378"/>
      <c r="P27" s="378"/>
      <c r="R27" s="390"/>
      <c r="T27" s="390"/>
      <c r="V27" s="390"/>
      <c r="X27" s="390"/>
    </row>
    <row r="28" spans="1:24" ht="39" customHeight="1" x14ac:dyDescent="0.2">
      <c r="B28" s="379"/>
      <c r="D28" s="379"/>
      <c r="F28" s="379"/>
      <c r="H28" s="379"/>
      <c r="J28" s="379"/>
      <c r="L28" s="379"/>
      <c r="N28" s="379"/>
      <c r="P28" s="379"/>
      <c r="R28" s="391"/>
      <c r="T28" s="391"/>
      <c r="V28" s="391"/>
      <c r="X28" s="391"/>
    </row>
    <row r="31" spans="1:24" x14ac:dyDescent="0.2">
      <c r="B31" s="377" t="str">
        <f>'Caratula POA'!A45</f>
        <v>Eficiencia en la Obra Pública</v>
      </c>
      <c r="D31" s="377" t="str">
        <f>'Caratula POA'!A46</f>
        <v>Buena apliación de Programas de  inversión</v>
      </c>
      <c r="F31" s="377" t="str">
        <f>'Caratula POA'!A47</f>
        <v>Mejor Gestion para obtener recursos</v>
      </c>
      <c r="H31" s="377"/>
      <c r="J31" s="377"/>
      <c r="L31" s="377"/>
      <c r="N31" s="392"/>
      <c r="P31" s="392"/>
      <c r="R31" s="389"/>
      <c r="T31" s="389"/>
      <c r="V31" s="389"/>
      <c r="X31" s="389"/>
    </row>
    <row r="32" spans="1:24" x14ac:dyDescent="0.2">
      <c r="B32" s="378"/>
      <c r="D32" s="378"/>
      <c r="F32" s="378"/>
      <c r="H32" s="378"/>
      <c r="J32" s="378"/>
      <c r="L32" s="378"/>
      <c r="N32" s="378"/>
      <c r="P32" s="378"/>
      <c r="R32" s="390"/>
      <c r="T32" s="390"/>
      <c r="V32" s="390"/>
      <c r="X32" s="390"/>
    </row>
    <row r="33" spans="2:24" x14ac:dyDescent="0.2">
      <c r="B33" s="378"/>
      <c r="D33" s="378"/>
      <c r="F33" s="378"/>
      <c r="H33" s="378"/>
      <c r="J33" s="378"/>
      <c r="L33" s="378"/>
      <c r="N33" s="378"/>
      <c r="P33" s="378"/>
      <c r="R33" s="390"/>
      <c r="T33" s="390"/>
      <c r="V33" s="390"/>
      <c r="X33" s="390"/>
    </row>
    <row r="34" spans="2:24" x14ac:dyDescent="0.2">
      <c r="B34" s="379"/>
      <c r="D34" s="379"/>
      <c r="F34" s="379"/>
      <c r="H34" s="379"/>
      <c r="J34" s="379"/>
      <c r="L34" s="379"/>
      <c r="N34" s="379"/>
      <c r="P34" s="379"/>
      <c r="R34" s="391"/>
      <c r="T34" s="391"/>
      <c r="V34" s="391"/>
      <c r="X34" s="391"/>
    </row>
    <row r="37" spans="2:24" x14ac:dyDescent="0.2">
      <c r="B37" s="377" t="s">
        <v>339</v>
      </c>
      <c r="D37" s="377" t="s">
        <v>340</v>
      </c>
      <c r="F37" s="377" t="s">
        <v>341</v>
      </c>
      <c r="H37" s="377"/>
      <c r="J37" s="377"/>
      <c r="L37" s="377"/>
      <c r="N37" s="377"/>
      <c r="P37" s="377"/>
      <c r="R37" s="389"/>
      <c r="T37" s="389"/>
      <c r="V37" s="389"/>
      <c r="X37" s="389"/>
    </row>
    <row r="38" spans="2:24" x14ac:dyDescent="0.2">
      <c r="B38" s="378"/>
      <c r="D38" s="378"/>
      <c r="F38" s="378"/>
      <c r="H38" s="378"/>
      <c r="J38" s="378"/>
      <c r="L38" s="378"/>
      <c r="N38" s="378"/>
      <c r="P38" s="378"/>
      <c r="R38" s="390"/>
      <c r="T38" s="390"/>
      <c r="V38" s="390"/>
      <c r="X38" s="390"/>
    </row>
    <row r="39" spans="2:24" x14ac:dyDescent="0.2">
      <c r="B39" s="378"/>
      <c r="D39" s="378"/>
      <c r="F39" s="378"/>
      <c r="H39" s="378"/>
      <c r="J39" s="378"/>
      <c r="L39" s="378"/>
      <c r="N39" s="378"/>
      <c r="P39" s="378"/>
      <c r="R39" s="390"/>
      <c r="T39" s="390"/>
      <c r="V39" s="390"/>
      <c r="X39" s="390"/>
    </row>
    <row r="40" spans="2:24" ht="77.25" customHeight="1" x14ac:dyDescent="0.2">
      <c r="B40" s="379"/>
      <c r="D40" s="379"/>
      <c r="F40" s="379"/>
      <c r="H40" s="379"/>
      <c r="J40" s="379"/>
      <c r="L40" s="379"/>
      <c r="N40" s="379"/>
      <c r="P40" s="379"/>
      <c r="R40" s="391"/>
      <c r="T40" s="391"/>
      <c r="V40" s="391"/>
      <c r="X40" s="391"/>
    </row>
  </sheetData>
  <mergeCells count="61">
    <mergeCell ref="B37:B40"/>
    <mergeCell ref="D37:D40"/>
    <mergeCell ref="F37:F40"/>
    <mergeCell ref="H37:H40"/>
    <mergeCell ref="J37:J40"/>
    <mergeCell ref="B25:B28"/>
    <mergeCell ref="D25:D28"/>
    <mergeCell ref="F25:F28"/>
    <mergeCell ref="H25:H28"/>
    <mergeCell ref="J25:J28"/>
    <mergeCell ref="B31:B34"/>
    <mergeCell ref="D31:D34"/>
    <mergeCell ref="F31:F34"/>
    <mergeCell ref="H31:H34"/>
    <mergeCell ref="J31:J34"/>
    <mergeCell ref="F6:F9"/>
    <mergeCell ref="H6:H9"/>
    <mergeCell ref="J6:J9"/>
    <mergeCell ref="B12:B15"/>
    <mergeCell ref="D12:D15"/>
    <mergeCell ref="F12:F15"/>
    <mergeCell ref="H12:H15"/>
    <mergeCell ref="J12:J15"/>
    <mergeCell ref="P25:P28"/>
    <mergeCell ref="P31:P34"/>
    <mergeCell ref="P37:P40"/>
    <mergeCell ref="N6:N9"/>
    <mergeCell ref="N12:N15"/>
    <mergeCell ref="N25:N28"/>
    <mergeCell ref="N31:N34"/>
    <mergeCell ref="N37:N40"/>
    <mergeCell ref="B19:P21"/>
    <mergeCell ref="L6:L9"/>
    <mergeCell ref="L12:L15"/>
    <mergeCell ref="L25:L28"/>
    <mergeCell ref="L31:L34"/>
    <mergeCell ref="L37:L40"/>
    <mergeCell ref="B6:B9"/>
    <mergeCell ref="D6:D9"/>
    <mergeCell ref="R25:R28"/>
    <mergeCell ref="R31:R34"/>
    <mergeCell ref="R37:R40"/>
    <mergeCell ref="T25:T28"/>
    <mergeCell ref="T31:T34"/>
    <mergeCell ref="T37:T40"/>
    <mergeCell ref="V25:V28"/>
    <mergeCell ref="V31:V34"/>
    <mergeCell ref="V37:V40"/>
    <mergeCell ref="X25:X28"/>
    <mergeCell ref="X31:X34"/>
    <mergeCell ref="X37:X40"/>
    <mergeCell ref="X6:X9"/>
    <mergeCell ref="V12:V15"/>
    <mergeCell ref="X12:X15"/>
    <mergeCell ref="P6:P9"/>
    <mergeCell ref="P12:P15"/>
    <mergeCell ref="R6:R9"/>
    <mergeCell ref="T6:T9"/>
    <mergeCell ref="R12:R15"/>
    <mergeCell ref="T12:T15"/>
    <mergeCell ref="V6:V9"/>
  </mergeCells>
  <pageMargins left="0.70866141732283472" right="0.70866141732283472" top="0.23622047244094491" bottom="0.23622047244094491" header="0" footer="0"/>
  <pageSetup paperSize="190" scale="8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O52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C12" sqref="C12"/>
    </sheetView>
  </sheetViews>
  <sheetFormatPr baseColWidth="10" defaultRowHeight="12.75" x14ac:dyDescent="0.2"/>
  <cols>
    <col min="1" max="1" width="2.5703125" style="69" customWidth="1"/>
    <col min="2" max="2" width="11.42578125" style="69"/>
    <col min="3" max="3" width="41.28515625" style="69" customWidth="1"/>
    <col min="4" max="15" width="6.140625" style="69" customWidth="1"/>
    <col min="16" max="16384" width="11.42578125" style="69"/>
  </cols>
  <sheetData>
    <row r="1" spans="1:15" ht="18" x14ac:dyDescent="0.25">
      <c r="A1" s="68" t="s">
        <v>25</v>
      </c>
    </row>
    <row r="2" spans="1:15" x14ac:dyDescent="0.2">
      <c r="A2" s="70" t="str">
        <f>'Caratula POA'!C9</f>
        <v>Dirección General de Obras Públicas</v>
      </c>
    </row>
    <row r="3" spans="1:15" x14ac:dyDescent="0.2">
      <c r="A3" s="70" t="s">
        <v>44</v>
      </c>
    </row>
    <row r="7" spans="1:15" x14ac:dyDescent="0.2">
      <c r="B7" s="72" t="s">
        <v>45</v>
      </c>
      <c r="C7" s="72" t="s">
        <v>46</v>
      </c>
      <c r="D7" s="73"/>
      <c r="E7" s="74"/>
      <c r="F7" s="74"/>
      <c r="G7" s="74"/>
      <c r="H7" s="74"/>
      <c r="I7" s="74" t="s">
        <v>47</v>
      </c>
      <c r="J7" s="74"/>
      <c r="K7" s="74"/>
      <c r="L7" s="74"/>
      <c r="M7" s="74"/>
      <c r="N7" s="74"/>
      <c r="O7" s="75"/>
    </row>
    <row r="8" spans="1:15" x14ac:dyDescent="0.2">
      <c r="B8" s="76"/>
      <c r="C8" s="76"/>
      <c r="D8" s="77" t="s">
        <v>48</v>
      </c>
      <c r="E8" s="77" t="s">
        <v>49</v>
      </c>
      <c r="F8" s="77" t="s">
        <v>50</v>
      </c>
      <c r="G8" s="77" t="s">
        <v>51</v>
      </c>
      <c r="H8" s="77" t="s">
        <v>52</v>
      </c>
      <c r="I8" s="77" t="s">
        <v>53</v>
      </c>
      <c r="J8" s="77" t="s">
        <v>54</v>
      </c>
      <c r="K8" s="77" t="s">
        <v>55</v>
      </c>
      <c r="L8" s="77" t="s">
        <v>56</v>
      </c>
      <c r="M8" s="77" t="s">
        <v>57</v>
      </c>
      <c r="N8" s="77" t="s">
        <v>58</v>
      </c>
      <c r="O8" s="77" t="s">
        <v>59</v>
      </c>
    </row>
    <row r="9" spans="1:15" x14ac:dyDescent="0.2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x14ac:dyDescent="0.2">
      <c r="B10" s="71"/>
      <c r="C10" s="78" t="s">
        <v>61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x14ac:dyDescent="0.2">
      <c r="B11" s="71" t="s">
        <v>60</v>
      </c>
      <c r="C11" s="78" t="str">
        <f>'componentes POA'!C3</f>
        <v>Eficiencia en la Obra Pública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x14ac:dyDescent="0.2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x14ac:dyDescent="0.2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x14ac:dyDescent="0.2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x14ac:dyDescent="0.2">
      <c r="B15" s="71"/>
      <c r="C15" s="78" t="s">
        <v>62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x14ac:dyDescent="0.2">
      <c r="B16" s="71" t="s">
        <v>60</v>
      </c>
      <c r="C16" s="78" t="str">
        <f>'componentes POA'!C60</f>
        <v>Buena apliación de Programas de  inversión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 x14ac:dyDescent="0.2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 x14ac:dyDescent="0.2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 x14ac:dyDescent="0.2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 x14ac:dyDescent="0.2">
      <c r="B20" s="71"/>
      <c r="C20" s="78" t="s">
        <v>63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 x14ac:dyDescent="0.2">
      <c r="B21" s="71" t="s">
        <v>60</v>
      </c>
      <c r="C21" s="78" t="str">
        <f>'componentes POA'!C117</f>
        <v>Mejor Gestion para obtener recursos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 x14ac:dyDescent="0.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 x14ac:dyDescent="0.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 x14ac:dyDescent="0.2">
      <c r="B25" s="71"/>
      <c r="C25" s="78" t="s">
        <v>64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 x14ac:dyDescent="0.2">
      <c r="B26" s="71" t="s">
        <v>60</v>
      </c>
      <c r="C26" s="200" t="str">
        <f>'componentes POA'!C174</f>
        <v>nombre de componente 4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 x14ac:dyDescent="0.2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 x14ac:dyDescent="0.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 x14ac:dyDescent="0.2">
      <c r="B30" s="71"/>
      <c r="C30" s="78" t="s">
        <v>237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 x14ac:dyDescent="0.2">
      <c r="B31" s="71" t="s">
        <v>60</v>
      </c>
      <c r="C31" s="78" t="str">
        <f>'componentes POA'!C302</f>
        <v>nombre de componente 5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15" x14ac:dyDescent="0.2">
      <c r="B33" s="71"/>
      <c r="C33" s="78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 x14ac:dyDescent="0.2">
      <c r="B34" s="71"/>
      <c r="C34" s="71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 x14ac:dyDescent="0.2">
      <c r="B35" s="71"/>
      <c r="C35" s="78" t="s">
        <v>238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15" x14ac:dyDescent="0.2">
      <c r="B36" s="71" t="s">
        <v>60</v>
      </c>
      <c r="C36" s="78" t="str">
        <f>'componentes POA'!C359</f>
        <v>nombre de componente 6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5" x14ac:dyDescent="0.2">
      <c r="B37" s="71"/>
      <c r="C37" s="78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 x14ac:dyDescent="0.2">
      <c r="B38" s="71"/>
      <c r="C38" s="7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x14ac:dyDescent="0.2">
      <c r="B39" s="71"/>
      <c r="C39" s="7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15" x14ac:dyDescent="0.2">
      <c r="B40" s="71"/>
      <c r="C40" s="78" t="s">
        <v>243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15" x14ac:dyDescent="0.2">
      <c r="B41" s="71" t="s">
        <v>60</v>
      </c>
      <c r="C41" s="217" t="str">
        <f>'componentes POA'!C416</f>
        <v>nombre de componente 7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15" x14ac:dyDescent="0.2">
      <c r="B42" s="71"/>
      <c r="C42" s="78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15" x14ac:dyDescent="0.2">
      <c r="B43" s="71"/>
      <c r="C43" s="78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15" x14ac:dyDescent="0.2">
      <c r="B44" s="71"/>
      <c r="C44" s="78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15" x14ac:dyDescent="0.2">
      <c r="B45" s="71"/>
      <c r="C45" s="78" t="s">
        <v>244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15" x14ac:dyDescent="0.2">
      <c r="B46" s="71" t="s">
        <v>60</v>
      </c>
      <c r="C46" s="200" t="str">
        <f>'componentes POA'!C473</f>
        <v>nombre de componente 8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15" x14ac:dyDescent="0.2">
      <c r="B47" s="71"/>
      <c r="C47" s="78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15" x14ac:dyDescent="0.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 x14ac:dyDescent="0.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 x14ac:dyDescent="0.2">
      <c r="B50" s="71"/>
      <c r="C50" s="78" t="s">
        <v>65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 x14ac:dyDescent="0.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 x14ac:dyDescent="0.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</sheetData>
  <pageMargins left="0.47244094488188981" right="0.39370078740157483" top="0.59055118110236227" bottom="0.74803149606299213" header="0.31496062992125984" footer="0.31496062992125984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C6" sqref="C6"/>
    </sheetView>
  </sheetViews>
  <sheetFormatPr baseColWidth="10" defaultColWidth="11.42578125" defaultRowHeight="15" x14ac:dyDescent="0.25"/>
  <cols>
    <col min="1" max="1" width="3.5703125" customWidth="1"/>
    <col min="2" max="2" width="15.140625" customWidth="1"/>
    <col min="3" max="3" width="33.5703125" customWidth="1"/>
    <col min="4" max="4" width="16.28515625" style="152" customWidth="1"/>
    <col min="5" max="5" width="18.140625" style="152" customWidth="1"/>
    <col min="6" max="6" width="16.140625" style="152" customWidth="1"/>
    <col min="7" max="8" width="16.42578125" style="152" customWidth="1"/>
    <col min="9" max="9" width="15.85546875" style="152" customWidth="1"/>
    <col min="10" max="10" width="16.5703125" style="152" customWidth="1"/>
    <col min="11" max="11" width="18.5703125" style="152" customWidth="1"/>
    <col min="12" max="12" width="18.7109375" style="152" customWidth="1"/>
    <col min="13" max="13" width="16.42578125" style="152" customWidth="1"/>
    <col min="14" max="14" width="17.5703125" style="152" customWidth="1"/>
    <col min="15" max="16" width="16.28515625" style="152" customWidth="1"/>
  </cols>
  <sheetData>
    <row r="1" spans="1:16" ht="20.25" x14ac:dyDescent="0.3">
      <c r="A1" s="151" t="s">
        <v>25</v>
      </c>
    </row>
    <row r="2" spans="1:16" ht="15.75" x14ac:dyDescent="0.25">
      <c r="A2" s="153" t="s">
        <v>131</v>
      </c>
    </row>
    <row r="3" spans="1:16" ht="15.75" x14ac:dyDescent="0.25">
      <c r="A3" s="153" t="s">
        <v>213</v>
      </c>
    </row>
    <row r="6" spans="1:16" ht="15.75" x14ac:dyDescent="0.25">
      <c r="B6" s="154" t="s">
        <v>132</v>
      </c>
      <c r="C6" s="153" t="str">
        <f>'Egresos Ejercidos Reales'!C6</f>
        <v>Dirección General de Obras Públicas</v>
      </c>
    </row>
    <row r="8" spans="1:16" ht="15.75" x14ac:dyDescent="0.25">
      <c r="B8" s="155" t="s">
        <v>133</v>
      </c>
      <c r="C8" s="156" t="s">
        <v>134</v>
      </c>
      <c r="D8" s="157" t="s">
        <v>26</v>
      </c>
      <c r="E8" s="157" t="s">
        <v>27</v>
      </c>
      <c r="F8" s="157" t="s">
        <v>28</v>
      </c>
      <c r="G8" s="157" t="s">
        <v>29</v>
      </c>
      <c r="H8" s="157" t="s">
        <v>30</v>
      </c>
      <c r="I8" s="157" t="s">
        <v>31</v>
      </c>
      <c r="J8" s="157" t="s">
        <v>32</v>
      </c>
      <c r="K8" s="157" t="s">
        <v>33</v>
      </c>
      <c r="L8" s="157" t="s">
        <v>135</v>
      </c>
      <c r="M8" s="157" t="s">
        <v>34</v>
      </c>
      <c r="N8" s="157" t="s">
        <v>35</v>
      </c>
      <c r="O8" s="157" t="s">
        <v>36</v>
      </c>
      <c r="P8" s="157" t="s">
        <v>24</v>
      </c>
    </row>
    <row r="9" spans="1:16" ht="15.75" x14ac:dyDescent="0.25">
      <c r="B9" s="393" t="s">
        <v>136</v>
      </c>
      <c r="C9" s="394"/>
      <c r="D9" s="158">
        <f>SUM(D10:D14)</f>
        <v>100</v>
      </c>
      <c r="E9" s="158">
        <f t="shared" ref="E9:P9" si="0">SUM(E10:E14)</f>
        <v>0</v>
      </c>
      <c r="F9" s="158">
        <f t="shared" si="0"/>
        <v>0</v>
      </c>
      <c r="G9" s="158">
        <f t="shared" si="0"/>
        <v>0</v>
      </c>
      <c r="H9" s="158">
        <f t="shared" si="0"/>
        <v>0</v>
      </c>
      <c r="I9" s="158">
        <f t="shared" si="0"/>
        <v>0</v>
      </c>
      <c r="J9" s="158">
        <f t="shared" si="0"/>
        <v>0</v>
      </c>
      <c r="K9" s="158">
        <f t="shared" si="0"/>
        <v>0</v>
      </c>
      <c r="L9" s="158">
        <f t="shared" si="0"/>
        <v>0</v>
      </c>
      <c r="M9" s="158">
        <f t="shared" si="0"/>
        <v>0</v>
      </c>
      <c r="N9" s="158">
        <f t="shared" si="0"/>
        <v>0</v>
      </c>
      <c r="O9" s="158">
        <f t="shared" si="0"/>
        <v>0</v>
      </c>
      <c r="P9" s="158">
        <f t="shared" si="0"/>
        <v>100</v>
      </c>
    </row>
    <row r="10" spans="1:16" ht="30.75" x14ac:dyDescent="0.25">
      <c r="B10" s="159">
        <v>1100</v>
      </c>
      <c r="C10" s="160" t="s">
        <v>137</v>
      </c>
      <c r="D10" s="161">
        <v>100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>
        <f t="shared" ref="P10:P15" si="1">SUM(D10:O10)</f>
        <v>100</v>
      </c>
    </row>
    <row r="11" spans="1:16" ht="30.75" x14ac:dyDescent="0.25">
      <c r="B11" s="159">
        <v>1200</v>
      </c>
      <c r="C11" s="160" t="s">
        <v>138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2">
        <f t="shared" si="1"/>
        <v>0</v>
      </c>
    </row>
    <row r="12" spans="1:16" ht="30.75" x14ac:dyDescent="0.25">
      <c r="B12" s="159">
        <v>1300</v>
      </c>
      <c r="C12" s="160" t="s">
        <v>139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2">
        <f t="shared" si="1"/>
        <v>0</v>
      </c>
    </row>
    <row r="13" spans="1:16" ht="15.75" x14ac:dyDescent="0.25">
      <c r="B13" s="159">
        <v>1400</v>
      </c>
      <c r="C13" s="163" t="s">
        <v>140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2">
        <f t="shared" si="1"/>
        <v>0</v>
      </c>
    </row>
    <row r="14" spans="1:16" ht="30.75" x14ac:dyDescent="0.25">
      <c r="B14" s="159">
        <v>1500</v>
      </c>
      <c r="C14" s="160" t="s">
        <v>141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2">
        <f t="shared" si="1"/>
        <v>0</v>
      </c>
    </row>
    <row r="15" spans="1:16" ht="15.75" x14ac:dyDescent="0.25">
      <c r="B15" s="164"/>
      <c r="C15" s="165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2">
        <f t="shared" si="1"/>
        <v>0</v>
      </c>
    </row>
    <row r="16" spans="1:16" ht="15.75" x14ac:dyDescent="0.25">
      <c r="B16" s="393" t="s">
        <v>142</v>
      </c>
      <c r="C16" s="394"/>
      <c r="D16" s="166">
        <f>SUM(D17:D24)</f>
        <v>0</v>
      </c>
      <c r="E16" s="166">
        <f>SUM(E17:E24)</f>
        <v>0</v>
      </c>
      <c r="F16" s="166">
        <f t="shared" ref="F16:P16" si="2">SUM(F17:F24)</f>
        <v>0</v>
      </c>
      <c r="G16" s="166">
        <f t="shared" si="2"/>
        <v>0</v>
      </c>
      <c r="H16" s="166">
        <f t="shared" si="2"/>
        <v>0</v>
      </c>
      <c r="I16" s="166">
        <f t="shared" si="2"/>
        <v>0</v>
      </c>
      <c r="J16" s="166">
        <f t="shared" si="2"/>
        <v>0</v>
      </c>
      <c r="K16" s="166">
        <f t="shared" si="2"/>
        <v>0</v>
      </c>
      <c r="L16" s="166">
        <f t="shared" si="2"/>
        <v>0</v>
      </c>
      <c r="M16" s="166">
        <f t="shared" si="2"/>
        <v>0</v>
      </c>
      <c r="N16" s="166">
        <f t="shared" si="2"/>
        <v>0</v>
      </c>
      <c r="O16" s="166">
        <f t="shared" si="2"/>
        <v>0</v>
      </c>
      <c r="P16" s="166">
        <f t="shared" si="2"/>
        <v>0</v>
      </c>
    </row>
    <row r="17" spans="2:16" ht="45.75" x14ac:dyDescent="0.25">
      <c r="B17" s="159">
        <v>2100</v>
      </c>
      <c r="C17" s="167" t="s">
        <v>143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2">
        <f t="shared" ref="P17:P25" si="3">SUM(D17:O17)</f>
        <v>0</v>
      </c>
    </row>
    <row r="18" spans="2:16" ht="15.75" x14ac:dyDescent="0.25">
      <c r="B18" s="159">
        <v>2200</v>
      </c>
      <c r="C18" s="163" t="s">
        <v>144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2">
        <f t="shared" si="3"/>
        <v>0</v>
      </c>
    </row>
    <row r="19" spans="2:16" ht="30.75" x14ac:dyDescent="0.25">
      <c r="B19" s="164">
        <v>2400</v>
      </c>
      <c r="C19" s="165" t="s">
        <v>145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>
        <f t="shared" si="3"/>
        <v>0</v>
      </c>
    </row>
    <row r="20" spans="2:16" ht="30.75" x14ac:dyDescent="0.25">
      <c r="B20" s="164">
        <v>2500</v>
      </c>
      <c r="C20" s="165" t="s">
        <v>146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>
        <f t="shared" si="3"/>
        <v>0</v>
      </c>
    </row>
    <row r="21" spans="2:16" ht="30.75" x14ac:dyDescent="0.25">
      <c r="B21" s="164">
        <v>2600</v>
      </c>
      <c r="C21" s="165" t="s">
        <v>147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2">
        <f t="shared" si="3"/>
        <v>0</v>
      </c>
    </row>
    <row r="22" spans="2:16" ht="45.75" x14ac:dyDescent="0.25">
      <c r="B22" s="164">
        <v>2700</v>
      </c>
      <c r="C22" s="165" t="s">
        <v>148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>
        <f t="shared" si="3"/>
        <v>0</v>
      </c>
    </row>
    <row r="23" spans="2:16" ht="30.75" hidden="1" x14ac:dyDescent="0.25">
      <c r="B23" s="164">
        <v>2800</v>
      </c>
      <c r="C23" s="165" t="s">
        <v>149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2">
        <f t="shared" si="3"/>
        <v>0</v>
      </c>
    </row>
    <row r="24" spans="2:16" ht="30.75" x14ac:dyDescent="0.25">
      <c r="B24" s="164">
        <v>2900</v>
      </c>
      <c r="C24" s="167" t="s">
        <v>150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2">
        <f t="shared" si="3"/>
        <v>0</v>
      </c>
    </row>
    <row r="25" spans="2:16" ht="15.75" x14ac:dyDescent="0.25">
      <c r="B25" s="168"/>
      <c r="C25" s="163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2">
        <f t="shared" si="3"/>
        <v>0</v>
      </c>
    </row>
    <row r="26" spans="2:16" ht="15.75" x14ac:dyDescent="0.25">
      <c r="B26" s="393" t="s">
        <v>151</v>
      </c>
      <c r="C26" s="394"/>
      <c r="D26" s="166">
        <f>SUM(D27:D35)</f>
        <v>0</v>
      </c>
      <c r="E26" s="166">
        <f t="shared" ref="E26:P26" si="4">SUM(E27:E35)</f>
        <v>0</v>
      </c>
      <c r="F26" s="166">
        <f t="shared" si="4"/>
        <v>0</v>
      </c>
      <c r="G26" s="166">
        <f t="shared" si="4"/>
        <v>0</v>
      </c>
      <c r="H26" s="166">
        <f t="shared" si="4"/>
        <v>0</v>
      </c>
      <c r="I26" s="166">
        <f t="shared" si="4"/>
        <v>0</v>
      </c>
      <c r="J26" s="166">
        <f t="shared" si="4"/>
        <v>0</v>
      </c>
      <c r="K26" s="166">
        <f t="shared" si="4"/>
        <v>0</v>
      </c>
      <c r="L26" s="166">
        <f t="shared" si="4"/>
        <v>0</v>
      </c>
      <c r="M26" s="166">
        <f t="shared" si="4"/>
        <v>0</v>
      </c>
      <c r="N26" s="166">
        <f t="shared" si="4"/>
        <v>0</v>
      </c>
      <c r="O26" s="166">
        <f t="shared" si="4"/>
        <v>0</v>
      </c>
      <c r="P26" s="166">
        <f t="shared" si="4"/>
        <v>0</v>
      </c>
    </row>
    <row r="27" spans="2:16" ht="15.75" x14ac:dyDescent="0.25">
      <c r="B27" s="164">
        <v>3100</v>
      </c>
      <c r="C27" s="169" t="s">
        <v>152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2">
        <f t="shared" ref="P27:P47" si="5">SUM(D27:O27)</f>
        <v>0</v>
      </c>
    </row>
    <row r="28" spans="2:16" ht="15.75" x14ac:dyDescent="0.25">
      <c r="B28" s="164">
        <v>3200</v>
      </c>
      <c r="C28" s="170" t="s">
        <v>153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2">
        <f t="shared" si="5"/>
        <v>0</v>
      </c>
    </row>
    <row r="29" spans="2:16" ht="45.75" x14ac:dyDescent="0.25">
      <c r="B29" s="164">
        <v>3300</v>
      </c>
      <c r="C29" s="165" t="s">
        <v>154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2">
        <f t="shared" si="5"/>
        <v>0</v>
      </c>
    </row>
    <row r="30" spans="2:16" ht="30.75" x14ac:dyDescent="0.25">
      <c r="B30" s="164">
        <v>3400</v>
      </c>
      <c r="C30" s="165" t="s">
        <v>155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2">
        <f t="shared" si="5"/>
        <v>0</v>
      </c>
    </row>
    <row r="31" spans="2:16" ht="45.75" x14ac:dyDescent="0.25">
      <c r="B31" s="164">
        <v>3500</v>
      </c>
      <c r="C31" s="165" t="s">
        <v>156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2">
        <f t="shared" si="5"/>
        <v>0</v>
      </c>
    </row>
    <row r="32" spans="2:16" ht="30.75" x14ac:dyDescent="0.25">
      <c r="B32" s="164">
        <v>3600</v>
      </c>
      <c r="C32" s="165" t="s">
        <v>157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>
        <f t="shared" si="5"/>
        <v>0</v>
      </c>
    </row>
    <row r="33" spans="2:16" ht="15.75" x14ac:dyDescent="0.25">
      <c r="B33" s="164">
        <v>3700</v>
      </c>
      <c r="C33" s="170" t="s">
        <v>158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2">
        <f t="shared" si="5"/>
        <v>0</v>
      </c>
    </row>
    <row r="34" spans="2:16" ht="15.75" x14ac:dyDescent="0.25">
      <c r="B34" s="164">
        <v>3800</v>
      </c>
      <c r="C34" s="170" t="s">
        <v>159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2">
        <f t="shared" si="5"/>
        <v>0</v>
      </c>
    </row>
    <row r="35" spans="2:16" ht="15.75" x14ac:dyDescent="0.25">
      <c r="B35" s="164">
        <v>3900</v>
      </c>
      <c r="C35" s="170" t="s">
        <v>160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2">
        <f t="shared" si="5"/>
        <v>0</v>
      </c>
    </row>
    <row r="36" spans="2:16" ht="15.75" hidden="1" x14ac:dyDescent="0.25">
      <c r="B36" s="171"/>
      <c r="C36" s="172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4"/>
      <c r="O36" s="174"/>
      <c r="P36" s="162">
        <f t="shared" si="5"/>
        <v>0</v>
      </c>
    </row>
    <row r="37" spans="2:16" ht="15.75" hidden="1" x14ac:dyDescent="0.25">
      <c r="B37" s="393" t="s">
        <v>161</v>
      </c>
      <c r="C37" s="395"/>
      <c r="D37" s="395"/>
      <c r="E37" s="394"/>
      <c r="F37" s="175"/>
      <c r="G37" s="175"/>
      <c r="H37" s="175"/>
      <c r="I37" s="175"/>
      <c r="J37" s="175"/>
      <c r="K37" s="175"/>
      <c r="L37" s="175"/>
      <c r="M37" s="175"/>
      <c r="N37" s="176"/>
      <c r="O37" s="176"/>
      <c r="P37" s="162">
        <f t="shared" si="5"/>
        <v>0</v>
      </c>
    </row>
    <row r="38" spans="2:16" ht="30.75" hidden="1" x14ac:dyDescent="0.25">
      <c r="B38" s="164">
        <v>4100</v>
      </c>
      <c r="C38" s="165" t="s">
        <v>162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62">
        <f t="shared" si="5"/>
        <v>0</v>
      </c>
    </row>
    <row r="39" spans="2:16" ht="30.75" hidden="1" x14ac:dyDescent="0.25">
      <c r="B39" s="164">
        <v>4200</v>
      </c>
      <c r="C39" s="165" t="s">
        <v>163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62">
        <f t="shared" si="5"/>
        <v>0</v>
      </c>
    </row>
    <row r="40" spans="2:16" ht="15.75" hidden="1" x14ac:dyDescent="0.25">
      <c r="B40" s="164">
        <v>4300</v>
      </c>
      <c r="C40" s="170" t="s">
        <v>164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62">
        <f t="shared" si="5"/>
        <v>0</v>
      </c>
    </row>
    <row r="41" spans="2:16" ht="15.75" hidden="1" x14ac:dyDescent="0.25">
      <c r="B41" s="164">
        <v>4400</v>
      </c>
      <c r="C41" s="170" t="s">
        <v>165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62">
        <f t="shared" si="5"/>
        <v>0</v>
      </c>
    </row>
    <row r="42" spans="2:16" ht="15.75" hidden="1" x14ac:dyDescent="0.25">
      <c r="B42" s="164">
        <v>4500</v>
      </c>
      <c r="C42" s="170" t="s">
        <v>166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62">
        <f t="shared" si="5"/>
        <v>0</v>
      </c>
    </row>
    <row r="43" spans="2:16" ht="30.75" hidden="1" x14ac:dyDescent="0.25">
      <c r="B43" s="164">
        <v>4600</v>
      </c>
      <c r="C43" s="165" t="s">
        <v>167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62">
        <f t="shared" si="5"/>
        <v>0</v>
      </c>
    </row>
    <row r="44" spans="2:16" ht="30.75" hidden="1" x14ac:dyDescent="0.25">
      <c r="B44" s="164">
        <v>4700</v>
      </c>
      <c r="C44" s="165" t="s">
        <v>168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62">
        <f t="shared" si="5"/>
        <v>0</v>
      </c>
    </row>
    <row r="45" spans="2:16" ht="15.75" hidden="1" x14ac:dyDescent="0.25">
      <c r="B45" s="164">
        <v>4800</v>
      </c>
      <c r="C45" s="170" t="s">
        <v>169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62">
        <f t="shared" si="5"/>
        <v>0</v>
      </c>
    </row>
    <row r="46" spans="2:16" ht="15.75" hidden="1" x14ac:dyDescent="0.25">
      <c r="B46" s="164">
        <v>4900</v>
      </c>
      <c r="C46" s="170" t="s">
        <v>170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62">
        <f t="shared" si="5"/>
        <v>0</v>
      </c>
    </row>
    <row r="47" spans="2:16" ht="15.75" x14ac:dyDescent="0.25">
      <c r="B47" s="172"/>
      <c r="C47" s="172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62">
        <f t="shared" si="5"/>
        <v>0</v>
      </c>
    </row>
    <row r="48" spans="2:16" ht="15.75" x14ac:dyDescent="0.25">
      <c r="B48" s="177" t="s">
        <v>171</v>
      </c>
      <c r="C48" s="178"/>
      <c r="D48" s="166">
        <f>SUM(D49:D57)</f>
        <v>0</v>
      </c>
      <c r="E48" s="166">
        <f t="shared" ref="E48:P48" si="6">SUM(E49:E57)</f>
        <v>0</v>
      </c>
      <c r="F48" s="166">
        <f t="shared" si="6"/>
        <v>0</v>
      </c>
      <c r="G48" s="166">
        <f t="shared" si="6"/>
        <v>0</v>
      </c>
      <c r="H48" s="166">
        <f t="shared" si="6"/>
        <v>0</v>
      </c>
      <c r="I48" s="166">
        <f t="shared" si="6"/>
        <v>0</v>
      </c>
      <c r="J48" s="166">
        <f t="shared" si="6"/>
        <v>0</v>
      </c>
      <c r="K48" s="166">
        <f t="shared" si="6"/>
        <v>0</v>
      </c>
      <c r="L48" s="166">
        <f t="shared" si="6"/>
        <v>0</v>
      </c>
      <c r="M48" s="166">
        <f t="shared" si="6"/>
        <v>0</v>
      </c>
      <c r="N48" s="166">
        <f t="shared" si="6"/>
        <v>0</v>
      </c>
      <c r="O48" s="166">
        <f t="shared" si="6"/>
        <v>0</v>
      </c>
      <c r="P48" s="166">
        <f t="shared" si="6"/>
        <v>0</v>
      </c>
    </row>
    <row r="49" spans="2:16" ht="30.75" x14ac:dyDescent="0.25">
      <c r="B49" s="164">
        <v>5100</v>
      </c>
      <c r="C49" s="165" t="s">
        <v>172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2">
        <f t="shared" ref="P49:P58" si="7">SUM(D49:O49)</f>
        <v>0</v>
      </c>
    </row>
    <row r="50" spans="2:16" ht="30.75" x14ac:dyDescent="0.25">
      <c r="B50" s="164">
        <v>5200</v>
      </c>
      <c r="C50" s="165" t="s">
        <v>173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2">
        <f t="shared" si="7"/>
        <v>0</v>
      </c>
    </row>
    <row r="51" spans="2:16" ht="30.75" x14ac:dyDescent="0.25">
      <c r="B51" s="164">
        <v>5300</v>
      </c>
      <c r="C51" s="165" t="s">
        <v>174</v>
      </c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2">
        <f t="shared" si="7"/>
        <v>0</v>
      </c>
    </row>
    <row r="52" spans="2:16" ht="30.75" x14ac:dyDescent="0.25">
      <c r="B52" s="164">
        <v>5400</v>
      </c>
      <c r="C52" s="165" t="s">
        <v>175</v>
      </c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2">
        <f t="shared" si="7"/>
        <v>0</v>
      </c>
    </row>
    <row r="53" spans="2:16" ht="15.75" x14ac:dyDescent="0.25">
      <c r="B53" s="164">
        <v>5500</v>
      </c>
      <c r="C53" s="170" t="s">
        <v>176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2">
        <f t="shared" si="7"/>
        <v>0</v>
      </c>
    </row>
    <row r="54" spans="2:16" ht="30.75" x14ac:dyDescent="0.25">
      <c r="B54" s="164">
        <v>5600</v>
      </c>
      <c r="C54" s="165" t="s">
        <v>177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2">
        <f t="shared" si="7"/>
        <v>0</v>
      </c>
    </row>
    <row r="55" spans="2:16" ht="15.75" hidden="1" x14ac:dyDescent="0.25">
      <c r="B55" s="164">
        <v>5700</v>
      </c>
      <c r="C55" s="170" t="s">
        <v>178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2">
        <f t="shared" si="7"/>
        <v>0</v>
      </c>
    </row>
    <row r="56" spans="2:16" ht="15.75" hidden="1" x14ac:dyDescent="0.25">
      <c r="B56" s="164">
        <v>5800</v>
      </c>
      <c r="C56" s="170" t="s">
        <v>179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2">
        <f t="shared" si="7"/>
        <v>0</v>
      </c>
    </row>
    <row r="57" spans="2:16" ht="15.75" x14ac:dyDescent="0.25">
      <c r="B57" s="164">
        <v>5900</v>
      </c>
      <c r="C57" s="170" t="s">
        <v>180</v>
      </c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2">
        <f t="shared" si="7"/>
        <v>0</v>
      </c>
    </row>
    <row r="58" spans="2:16" ht="15.75" x14ac:dyDescent="0.25">
      <c r="B58" s="172"/>
      <c r="C58" s="172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62">
        <f t="shared" si="7"/>
        <v>0</v>
      </c>
    </row>
    <row r="59" spans="2:16" ht="15.75" x14ac:dyDescent="0.25">
      <c r="B59" s="393" t="s">
        <v>181</v>
      </c>
      <c r="C59" s="394"/>
      <c r="D59" s="166">
        <f>SUM(D60)</f>
        <v>0</v>
      </c>
      <c r="E59" s="166">
        <f t="shared" ref="E59:P59" si="8">SUM(E60)</f>
        <v>0</v>
      </c>
      <c r="F59" s="166">
        <f t="shared" si="8"/>
        <v>0</v>
      </c>
      <c r="G59" s="166">
        <f t="shared" si="8"/>
        <v>0</v>
      </c>
      <c r="H59" s="166">
        <f t="shared" si="8"/>
        <v>0</v>
      </c>
      <c r="I59" s="166">
        <f t="shared" si="8"/>
        <v>0</v>
      </c>
      <c r="J59" s="166">
        <f t="shared" si="8"/>
        <v>0</v>
      </c>
      <c r="K59" s="166">
        <f t="shared" si="8"/>
        <v>0</v>
      </c>
      <c r="L59" s="166">
        <f t="shared" si="8"/>
        <v>0</v>
      </c>
      <c r="M59" s="166">
        <f t="shared" si="8"/>
        <v>0</v>
      </c>
      <c r="N59" s="166">
        <f t="shared" si="8"/>
        <v>0</v>
      </c>
      <c r="O59" s="166">
        <f t="shared" si="8"/>
        <v>0</v>
      </c>
      <c r="P59" s="166">
        <f t="shared" si="8"/>
        <v>0</v>
      </c>
    </row>
    <row r="60" spans="2:16" ht="30.75" x14ac:dyDescent="0.25">
      <c r="B60" s="164">
        <v>6100</v>
      </c>
      <c r="C60" s="165" t="s">
        <v>182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2">
        <f>SUM(D60:O60)</f>
        <v>0</v>
      </c>
    </row>
    <row r="61" spans="2:16" ht="15.75" x14ac:dyDescent="0.25">
      <c r="B61" s="171"/>
      <c r="C61" s="172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62">
        <f>SUM(D61:O61)</f>
        <v>0</v>
      </c>
    </row>
    <row r="62" spans="2:16" ht="15.75" x14ac:dyDescent="0.25">
      <c r="B62" s="172"/>
      <c r="C62" s="172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62">
        <f>SUM(D62:O62)</f>
        <v>0</v>
      </c>
    </row>
    <row r="63" spans="2:16" ht="15.75" x14ac:dyDescent="0.25">
      <c r="B63" s="393" t="s">
        <v>183</v>
      </c>
      <c r="C63" s="394"/>
      <c r="D63" s="166">
        <f>D59+D48+D26+D16+D9</f>
        <v>100</v>
      </c>
      <c r="E63" s="166">
        <f t="shared" ref="E63:P63" si="9">E59+E48+E26+E16+E9</f>
        <v>0</v>
      </c>
      <c r="F63" s="166">
        <f t="shared" si="9"/>
        <v>0</v>
      </c>
      <c r="G63" s="166">
        <f t="shared" si="9"/>
        <v>0</v>
      </c>
      <c r="H63" s="166">
        <f>H59+H48+H26+H16+H9</f>
        <v>0</v>
      </c>
      <c r="I63" s="166">
        <f t="shared" si="9"/>
        <v>0</v>
      </c>
      <c r="J63" s="166">
        <f t="shared" si="9"/>
        <v>0</v>
      </c>
      <c r="K63" s="166">
        <f t="shared" si="9"/>
        <v>0</v>
      </c>
      <c r="L63" s="166">
        <f t="shared" si="9"/>
        <v>0</v>
      </c>
      <c r="M63" s="166">
        <f t="shared" si="9"/>
        <v>0</v>
      </c>
      <c r="N63" s="166">
        <f t="shared" si="9"/>
        <v>0</v>
      </c>
      <c r="O63" s="166">
        <f t="shared" si="9"/>
        <v>0</v>
      </c>
      <c r="P63" s="166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algorithmName="SHA-512" hashValue="v9j6G4L6zCoNUvG8YOKL3mUF3h8bPQG6O5OAGNB8kne131fzS6/QlVX2VOzG3/6Rv9fp8WsWi3eeKuHyykunXQ==" saltValue="sDF8BsRj9jyXgdVQUPXCSQ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C6" sqref="C6"/>
    </sheetView>
  </sheetViews>
  <sheetFormatPr baseColWidth="10" defaultColWidth="11.42578125" defaultRowHeight="15" x14ac:dyDescent="0.25"/>
  <cols>
    <col min="1" max="1" width="3.5703125" customWidth="1"/>
    <col min="2" max="2" width="15.28515625" customWidth="1"/>
    <col min="3" max="3" width="33.5703125" customWidth="1"/>
    <col min="4" max="4" width="16.28515625" style="152" customWidth="1"/>
    <col min="5" max="5" width="18.140625" style="152" customWidth="1"/>
    <col min="6" max="6" width="16.140625" style="152" customWidth="1"/>
    <col min="7" max="8" width="16.42578125" style="152" customWidth="1"/>
    <col min="9" max="9" width="15.85546875" style="152" customWidth="1"/>
    <col min="10" max="10" width="16.5703125" style="152" customWidth="1"/>
    <col min="11" max="11" width="18.5703125" style="152" customWidth="1"/>
    <col min="12" max="12" width="18.7109375" style="152" customWidth="1"/>
    <col min="13" max="13" width="16.42578125" style="152" customWidth="1"/>
    <col min="14" max="14" width="17.5703125" style="152" customWidth="1"/>
    <col min="15" max="16" width="16.28515625" style="152" customWidth="1"/>
  </cols>
  <sheetData>
    <row r="1" spans="1:16" ht="20.25" x14ac:dyDescent="0.3">
      <c r="A1" s="151" t="s">
        <v>25</v>
      </c>
    </row>
    <row r="2" spans="1:16" ht="15.75" x14ac:dyDescent="0.25">
      <c r="A2" s="153" t="s">
        <v>131</v>
      </c>
    </row>
    <row r="3" spans="1:16" ht="15.75" x14ac:dyDescent="0.25">
      <c r="A3" s="153" t="s">
        <v>214</v>
      </c>
    </row>
    <row r="6" spans="1:16" ht="15.75" x14ac:dyDescent="0.25">
      <c r="B6" s="154" t="s">
        <v>132</v>
      </c>
      <c r="C6" s="153" t="str">
        <f>'Caratula POA'!C9</f>
        <v>Dirección General de Obras Públicas</v>
      </c>
    </row>
    <row r="8" spans="1:16" ht="15.75" x14ac:dyDescent="0.25">
      <c r="B8" s="155" t="s">
        <v>133</v>
      </c>
      <c r="C8" s="156" t="s">
        <v>134</v>
      </c>
      <c r="D8" s="157" t="s">
        <v>26</v>
      </c>
      <c r="E8" s="157" t="s">
        <v>27</v>
      </c>
      <c r="F8" s="157" t="s">
        <v>28</v>
      </c>
      <c r="G8" s="157" t="s">
        <v>29</v>
      </c>
      <c r="H8" s="157" t="s">
        <v>30</v>
      </c>
      <c r="I8" s="157" t="s">
        <v>31</v>
      </c>
      <c r="J8" s="157" t="s">
        <v>32</v>
      </c>
      <c r="K8" s="157" t="s">
        <v>33</v>
      </c>
      <c r="L8" s="157" t="s">
        <v>135</v>
      </c>
      <c r="M8" s="157" t="s">
        <v>34</v>
      </c>
      <c r="N8" s="157" t="s">
        <v>35</v>
      </c>
      <c r="O8" s="157" t="s">
        <v>36</v>
      </c>
      <c r="P8" s="157" t="s">
        <v>24</v>
      </c>
    </row>
    <row r="9" spans="1:16" ht="15.75" x14ac:dyDescent="0.25">
      <c r="B9" s="393" t="s">
        <v>136</v>
      </c>
      <c r="C9" s="394"/>
      <c r="D9" s="158">
        <f>SUM(D10:D14)</f>
        <v>100</v>
      </c>
      <c r="E9" s="158">
        <f t="shared" ref="E9:P9" si="0">SUM(E10:E14)</f>
        <v>0</v>
      </c>
      <c r="F9" s="158">
        <f t="shared" si="0"/>
        <v>0</v>
      </c>
      <c r="G9" s="158">
        <f t="shared" si="0"/>
        <v>0</v>
      </c>
      <c r="H9" s="158">
        <f t="shared" si="0"/>
        <v>0</v>
      </c>
      <c r="I9" s="158">
        <f t="shared" si="0"/>
        <v>0</v>
      </c>
      <c r="J9" s="158">
        <f t="shared" si="0"/>
        <v>0</v>
      </c>
      <c r="K9" s="158">
        <f t="shared" si="0"/>
        <v>0</v>
      </c>
      <c r="L9" s="158">
        <f t="shared" si="0"/>
        <v>0</v>
      </c>
      <c r="M9" s="158">
        <f t="shared" si="0"/>
        <v>0</v>
      </c>
      <c r="N9" s="158">
        <f t="shared" si="0"/>
        <v>0</v>
      </c>
      <c r="O9" s="158">
        <f t="shared" si="0"/>
        <v>0</v>
      </c>
      <c r="P9" s="158">
        <f t="shared" si="0"/>
        <v>100</v>
      </c>
    </row>
    <row r="10" spans="1:16" ht="30.75" x14ac:dyDescent="0.25">
      <c r="B10" s="169" t="s">
        <v>184</v>
      </c>
      <c r="C10" s="160" t="s">
        <v>137</v>
      </c>
      <c r="D10" s="161">
        <v>100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>
        <f t="shared" ref="P10:P15" si="1">SUM(D10:O10)</f>
        <v>100</v>
      </c>
    </row>
    <row r="11" spans="1:16" ht="30.75" x14ac:dyDescent="0.25">
      <c r="B11" s="169" t="s">
        <v>185</v>
      </c>
      <c r="C11" s="160" t="s">
        <v>138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2">
        <f t="shared" si="1"/>
        <v>0</v>
      </c>
    </row>
    <row r="12" spans="1:16" ht="30.75" x14ac:dyDescent="0.25">
      <c r="B12" s="169" t="s">
        <v>186</v>
      </c>
      <c r="C12" s="160" t="s">
        <v>139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2">
        <f t="shared" si="1"/>
        <v>0</v>
      </c>
    </row>
    <row r="13" spans="1:16" ht="15.75" x14ac:dyDescent="0.25">
      <c r="B13" s="169" t="s">
        <v>187</v>
      </c>
      <c r="C13" s="163" t="s">
        <v>140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2">
        <f t="shared" si="1"/>
        <v>0</v>
      </c>
    </row>
    <row r="14" spans="1:16" ht="30.75" x14ac:dyDescent="0.25">
      <c r="B14" s="169" t="s">
        <v>188</v>
      </c>
      <c r="C14" s="160" t="s">
        <v>141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2">
        <f t="shared" si="1"/>
        <v>0</v>
      </c>
    </row>
    <row r="15" spans="1:16" ht="15.75" x14ac:dyDescent="0.25">
      <c r="B15" s="164"/>
      <c r="C15" s="165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2">
        <f t="shared" si="1"/>
        <v>0</v>
      </c>
    </row>
    <row r="16" spans="1:16" ht="15.75" x14ac:dyDescent="0.25">
      <c r="B16" s="393" t="s">
        <v>142</v>
      </c>
      <c r="C16" s="394"/>
      <c r="D16" s="166">
        <f>SUM(D17:D24)</f>
        <v>0</v>
      </c>
      <c r="E16" s="166">
        <f>SUM(E17:E24)</f>
        <v>0</v>
      </c>
      <c r="F16" s="166">
        <f t="shared" ref="F16:P16" si="2">SUM(F17:F24)</f>
        <v>0</v>
      </c>
      <c r="G16" s="166">
        <f t="shared" si="2"/>
        <v>0</v>
      </c>
      <c r="H16" s="166">
        <f t="shared" si="2"/>
        <v>0</v>
      </c>
      <c r="I16" s="166">
        <f t="shared" si="2"/>
        <v>0</v>
      </c>
      <c r="J16" s="166">
        <f t="shared" si="2"/>
        <v>0</v>
      </c>
      <c r="K16" s="166">
        <f t="shared" si="2"/>
        <v>0</v>
      </c>
      <c r="L16" s="166">
        <f t="shared" si="2"/>
        <v>0</v>
      </c>
      <c r="M16" s="166">
        <f t="shared" si="2"/>
        <v>0</v>
      </c>
      <c r="N16" s="166">
        <f t="shared" si="2"/>
        <v>0</v>
      </c>
      <c r="O16" s="166">
        <f t="shared" si="2"/>
        <v>0</v>
      </c>
      <c r="P16" s="166">
        <f t="shared" si="2"/>
        <v>0</v>
      </c>
    </row>
    <row r="17" spans="2:16" ht="45.75" x14ac:dyDescent="0.25">
      <c r="B17" s="169" t="s">
        <v>189</v>
      </c>
      <c r="C17" s="167" t="s">
        <v>143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2">
        <f t="shared" ref="P17:P25" si="3">SUM(D17:O17)</f>
        <v>0</v>
      </c>
    </row>
    <row r="18" spans="2:16" ht="15.75" x14ac:dyDescent="0.25">
      <c r="B18" s="169" t="s">
        <v>190</v>
      </c>
      <c r="C18" s="163" t="s">
        <v>144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2">
        <f t="shared" si="3"/>
        <v>0</v>
      </c>
    </row>
    <row r="19" spans="2:16" ht="30.75" x14ac:dyDescent="0.25">
      <c r="B19" s="169" t="s">
        <v>191</v>
      </c>
      <c r="C19" s="165" t="s">
        <v>145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>
        <f t="shared" si="3"/>
        <v>0</v>
      </c>
    </row>
    <row r="20" spans="2:16" ht="30.75" x14ac:dyDescent="0.25">
      <c r="B20" s="169" t="s">
        <v>192</v>
      </c>
      <c r="C20" s="165" t="s">
        <v>146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>
        <f t="shared" si="3"/>
        <v>0</v>
      </c>
    </row>
    <row r="21" spans="2:16" ht="30.75" x14ac:dyDescent="0.25">
      <c r="B21" s="169" t="s">
        <v>193</v>
      </c>
      <c r="C21" s="165" t="s">
        <v>147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2">
        <f t="shared" si="3"/>
        <v>0</v>
      </c>
    </row>
    <row r="22" spans="2:16" ht="45.75" x14ac:dyDescent="0.25">
      <c r="B22" s="169" t="s">
        <v>194</v>
      </c>
      <c r="C22" s="165" t="s">
        <v>148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>
        <f t="shared" si="3"/>
        <v>0</v>
      </c>
    </row>
    <row r="23" spans="2:16" ht="30.75" hidden="1" x14ac:dyDescent="0.25">
      <c r="B23" s="169">
        <v>2800</v>
      </c>
      <c r="C23" s="165" t="s">
        <v>149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2">
        <f t="shared" si="3"/>
        <v>0</v>
      </c>
    </row>
    <row r="24" spans="2:16" ht="30.75" x14ac:dyDescent="0.25">
      <c r="B24" s="169" t="s">
        <v>195</v>
      </c>
      <c r="C24" s="167" t="s">
        <v>150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2">
        <f t="shared" si="3"/>
        <v>0</v>
      </c>
    </row>
    <row r="25" spans="2:16" ht="15.75" x14ac:dyDescent="0.25">
      <c r="B25" s="168"/>
      <c r="C25" s="163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2">
        <f t="shared" si="3"/>
        <v>0</v>
      </c>
    </row>
    <row r="26" spans="2:16" ht="15.75" x14ac:dyDescent="0.25">
      <c r="B26" s="393" t="s">
        <v>151</v>
      </c>
      <c r="C26" s="394"/>
      <c r="D26" s="166">
        <f>SUM(D27:D35)</f>
        <v>0</v>
      </c>
      <c r="E26" s="166">
        <f t="shared" ref="E26:P26" si="4">SUM(E27:E35)</f>
        <v>0</v>
      </c>
      <c r="F26" s="166">
        <f t="shared" si="4"/>
        <v>0</v>
      </c>
      <c r="G26" s="166">
        <f t="shared" si="4"/>
        <v>0</v>
      </c>
      <c r="H26" s="166">
        <f t="shared" si="4"/>
        <v>0</v>
      </c>
      <c r="I26" s="166">
        <f t="shared" si="4"/>
        <v>0</v>
      </c>
      <c r="J26" s="166">
        <f t="shared" si="4"/>
        <v>0</v>
      </c>
      <c r="K26" s="166">
        <f t="shared" si="4"/>
        <v>0</v>
      </c>
      <c r="L26" s="166">
        <f t="shared" si="4"/>
        <v>0</v>
      </c>
      <c r="M26" s="166">
        <f t="shared" si="4"/>
        <v>0</v>
      </c>
      <c r="N26" s="166">
        <f t="shared" si="4"/>
        <v>0</v>
      </c>
      <c r="O26" s="166">
        <f t="shared" si="4"/>
        <v>0</v>
      </c>
      <c r="P26" s="166">
        <f t="shared" si="4"/>
        <v>0</v>
      </c>
    </row>
    <row r="27" spans="2:16" ht="15.75" x14ac:dyDescent="0.25">
      <c r="B27" s="169" t="s">
        <v>196</v>
      </c>
      <c r="C27" s="169" t="s">
        <v>152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2">
        <f t="shared" ref="P27:P47" si="5">SUM(D27:O27)</f>
        <v>0</v>
      </c>
    </row>
    <row r="28" spans="2:16" ht="15.75" x14ac:dyDescent="0.25">
      <c r="B28" s="169" t="s">
        <v>197</v>
      </c>
      <c r="C28" s="170" t="s">
        <v>153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2">
        <f t="shared" si="5"/>
        <v>0</v>
      </c>
    </row>
    <row r="29" spans="2:16" ht="45.75" x14ac:dyDescent="0.25">
      <c r="B29" s="169" t="s">
        <v>198</v>
      </c>
      <c r="C29" s="165" t="s">
        <v>154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2">
        <f t="shared" si="5"/>
        <v>0</v>
      </c>
    </row>
    <row r="30" spans="2:16" ht="30.75" x14ac:dyDescent="0.25">
      <c r="B30" s="169" t="s">
        <v>199</v>
      </c>
      <c r="C30" s="165" t="s">
        <v>155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2">
        <f t="shared" si="5"/>
        <v>0</v>
      </c>
    </row>
    <row r="31" spans="2:16" ht="45.75" x14ac:dyDescent="0.25">
      <c r="B31" s="169" t="s">
        <v>200</v>
      </c>
      <c r="C31" s="165" t="s">
        <v>156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2">
        <f t="shared" si="5"/>
        <v>0</v>
      </c>
    </row>
    <row r="32" spans="2:16" ht="30.75" x14ac:dyDescent="0.25">
      <c r="B32" s="169" t="s">
        <v>201</v>
      </c>
      <c r="C32" s="165" t="s">
        <v>157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>
        <f t="shared" si="5"/>
        <v>0</v>
      </c>
    </row>
    <row r="33" spans="2:16" ht="15.75" x14ac:dyDescent="0.25">
      <c r="B33" s="169" t="s">
        <v>202</v>
      </c>
      <c r="C33" s="170" t="s">
        <v>158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2">
        <f t="shared" si="5"/>
        <v>0</v>
      </c>
    </row>
    <row r="34" spans="2:16" ht="15.75" x14ac:dyDescent="0.25">
      <c r="B34" s="169" t="s">
        <v>203</v>
      </c>
      <c r="C34" s="170" t="s">
        <v>159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2">
        <f t="shared" si="5"/>
        <v>0</v>
      </c>
    </row>
    <row r="35" spans="2:16" ht="15.75" x14ac:dyDescent="0.25">
      <c r="B35" s="169" t="s">
        <v>204</v>
      </c>
      <c r="C35" s="170" t="s">
        <v>160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2">
        <f t="shared" si="5"/>
        <v>0</v>
      </c>
    </row>
    <row r="36" spans="2:16" ht="15.75" hidden="1" x14ac:dyDescent="0.25">
      <c r="B36" s="171"/>
      <c r="C36" s="172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4"/>
      <c r="O36" s="174"/>
      <c r="P36" s="162">
        <f t="shared" si="5"/>
        <v>0</v>
      </c>
    </row>
    <row r="37" spans="2:16" ht="15.75" hidden="1" x14ac:dyDescent="0.25">
      <c r="B37" s="393" t="s">
        <v>161</v>
      </c>
      <c r="C37" s="395"/>
      <c r="D37" s="395"/>
      <c r="E37" s="394"/>
      <c r="F37" s="175"/>
      <c r="G37" s="175"/>
      <c r="H37" s="175"/>
      <c r="I37" s="175"/>
      <c r="J37" s="175"/>
      <c r="K37" s="175"/>
      <c r="L37" s="175"/>
      <c r="M37" s="175"/>
      <c r="N37" s="176"/>
      <c r="O37" s="176"/>
      <c r="P37" s="162">
        <f t="shared" si="5"/>
        <v>0</v>
      </c>
    </row>
    <row r="38" spans="2:16" ht="30.75" hidden="1" x14ac:dyDescent="0.25">
      <c r="B38" s="164">
        <v>4100</v>
      </c>
      <c r="C38" s="165" t="s">
        <v>162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62">
        <f t="shared" si="5"/>
        <v>0</v>
      </c>
    </row>
    <row r="39" spans="2:16" ht="30.75" hidden="1" x14ac:dyDescent="0.25">
      <c r="B39" s="164">
        <v>4200</v>
      </c>
      <c r="C39" s="165" t="s">
        <v>163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62">
        <f t="shared" si="5"/>
        <v>0</v>
      </c>
    </row>
    <row r="40" spans="2:16" ht="15.75" hidden="1" x14ac:dyDescent="0.25">
      <c r="B40" s="164">
        <v>4300</v>
      </c>
      <c r="C40" s="170" t="s">
        <v>164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62">
        <f t="shared" si="5"/>
        <v>0</v>
      </c>
    </row>
    <row r="41" spans="2:16" ht="15.75" hidden="1" x14ac:dyDescent="0.25">
      <c r="B41" s="164">
        <v>4400</v>
      </c>
      <c r="C41" s="170" t="s">
        <v>165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62">
        <f t="shared" si="5"/>
        <v>0</v>
      </c>
    </row>
    <row r="42" spans="2:16" ht="15.75" hidden="1" x14ac:dyDescent="0.25">
      <c r="B42" s="164">
        <v>4500</v>
      </c>
      <c r="C42" s="170" t="s">
        <v>166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62">
        <f t="shared" si="5"/>
        <v>0</v>
      </c>
    </row>
    <row r="43" spans="2:16" ht="30.75" hidden="1" x14ac:dyDescent="0.25">
      <c r="B43" s="164">
        <v>4600</v>
      </c>
      <c r="C43" s="165" t="s">
        <v>167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62">
        <f t="shared" si="5"/>
        <v>0</v>
      </c>
    </row>
    <row r="44" spans="2:16" ht="30.75" hidden="1" x14ac:dyDescent="0.25">
      <c r="B44" s="164">
        <v>4700</v>
      </c>
      <c r="C44" s="165" t="s">
        <v>168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62">
        <f t="shared" si="5"/>
        <v>0</v>
      </c>
    </row>
    <row r="45" spans="2:16" ht="15.75" hidden="1" x14ac:dyDescent="0.25">
      <c r="B45" s="164">
        <v>4800</v>
      </c>
      <c r="C45" s="170" t="s">
        <v>169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62">
        <f t="shared" si="5"/>
        <v>0</v>
      </c>
    </row>
    <row r="46" spans="2:16" ht="15.75" hidden="1" x14ac:dyDescent="0.25">
      <c r="B46" s="164">
        <v>4900</v>
      </c>
      <c r="C46" s="170" t="s">
        <v>170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62">
        <f t="shared" si="5"/>
        <v>0</v>
      </c>
    </row>
    <row r="47" spans="2:16" ht="15.75" x14ac:dyDescent="0.25">
      <c r="B47" s="172"/>
      <c r="C47" s="172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62">
        <f t="shared" si="5"/>
        <v>0</v>
      </c>
    </row>
    <row r="48" spans="2:16" ht="15.75" x14ac:dyDescent="0.25">
      <c r="B48" s="177" t="s">
        <v>171</v>
      </c>
      <c r="C48" s="178"/>
      <c r="D48" s="166">
        <f>SUM(D49:D57)</f>
        <v>0</v>
      </c>
      <c r="E48" s="166">
        <f t="shared" ref="E48:P48" si="6">SUM(E49:E57)</f>
        <v>0</v>
      </c>
      <c r="F48" s="166">
        <f t="shared" si="6"/>
        <v>0</v>
      </c>
      <c r="G48" s="166">
        <f t="shared" si="6"/>
        <v>0</v>
      </c>
      <c r="H48" s="166">
        <f t="shared" si="6"/>
        <v>0</v>
      </c>
      <c r="I48" s="166">
        <f t="shared" si="6"/>
        <v>0</v>
      </c>
      <c r="J48" s="166">
        <f t="shared" si="6"/>
        <v>0</v>
      </c>
      <c r="K48" s="166">
        <f t="shared" si="6"/>
        <v>0</v>
      </c>
      <c r="L48" s="166">
        <f t="shared" si="6"/>
        <v>0</v>
      </c>
      <c r="M48" s="166">
        <f t="shared" si="6"/>
        <v>0</v>
      </c>
      <c r="N48" s="166">
        <f t="shared" si="6"/>
        <v>0</v>
      </c>
      <c r="O48" s="166">
        <f t="shared" si="6"/>
        <v>0</v>
      </c>
      <c r="P48" s="166">
        <f t="shared" si="6"/>
        <v>0</v>
      </c>
    </row>
    <row r="49" spans="2:16" ht="30.75" x14ac:dyDescent="0.25">
      <c r="B49" s="169" t="s">
        <v>205</v>
      </c>
      <c r="C49" s="165" t="s">
        <v>172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2">
        <f t="shared" ref="P49:P58" si="7">SUM(D49:O49)</f>
        <v>0</v>
      </c>
    </row>
    <row r="50" spans="2:16" ht="30.75" x14ac:dyDescent="0.25">
      <c r="B50" s="169" t="s">
        <v>206</v>
      </c>
      <c r="C50" s="165" t="s">
        <v>173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2">
        <f t="shared" si="7"/>
        <v>0</v>
      </c>
    </row>
    <row r="51" spans="2:16" ht="30.75" x14ac:dyDescent="0.25">
      <c r="B51" s="169" t="s">
        <v>207</v>
      </c>
      <c r="C51" s="165" t="s">
        <v>174</v>
      </c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2">
        <f t="shared" si="7"/>
        <v>0</v>
      </c>
    </row>
    <row r="52" spans="2:16" ht="30.75" x14ac:dyDescent="0.25">
      <c r="B52" s="169" t="s">
        <v>208</v>
      </c>
      <c r="C52" s="165" t="s">
        <v>175</v>
      </c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2">
        <f t="shared" si="7"/>
        <v>0</v>
      </c>
    </row>
    <row r="53" spans="2:16" ht="15.75" x14ac:dyDescent="0.25">
      <c r="B53" s="169" t="s">
        <v>209</v>
      </c>
      <c r="C53" s="170" t="s">
        <v>176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2">
        <f t="shared" si="7"/>
        <v>0</v>
      </c>
    </row>
    <row r="54" spans="2:16" ht="30.75" x14ac:dyDescent="0.25">
      <c r="B54" s="169" t="s">
        <v>210</v>
      </c>
      <c r="C54" s="165" t="s">
        <v>177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2">
        <f t="shared" si="7"/>
        <v>0</v>
      </c>
    </row>
    <row r="55" spans="2:16" ht="15.75" hidden="1" x14ac:dyDescent="0.25">
      <c r="B55" s="164">
        <v>5700</v>
      </c>
      <c r="C55" s="170" t="s">
        <v>178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2">
        <f t="shared" si="7"/>
        <v>0</v>
      </c>
    </row>
    <row r="56" spans="2:16" ht="15.75" hidden="1" x14ac:dyDescent="0.25">
      <c r="B56" s="164">
        <v>5800</v>
      </c>
      <c r="C56" s="170" t="s">
        <v>179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2">
        <f t="shared" si="7"/>
        <v>0</v>
      </c>
    </row>
    <row r="57" spans="2:16" ht="15.75" x14ac:dyDescent="0.25">
      <c r="B57" s="169" t="s">
        <v>211</v>
      </c>
      <c r="C57" s="170" t="s">
        <v>180</v>
      </c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2">
        <f t="shared" si="7"/>
        <v>0</v>
      </c>
    </row>
    <row r="58" spans="2:16" ht="15.75" x14ac:dyDescent="0.25">
      <c r="B58" s="172"/>
      <c r="C58" s="172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62">
        <f t="shared" si="7"/>
        <v>0</v>
      </c>
    </row>
    <row r="59" spans="2:16" ht="15.75" x14ac:dyDescent="0.25">
      <c r="B59" s="393" t="s">
        <v>181</v>
      </c>
      <c r="C59" s="394"/>
      <c r="D59" s="166">
        <f>SUM(D60)</f>
        <v>0</v>
      </c>
      <c r="E59" s="166">
        <f t="shared" ref="E59:P59" si="8">SUM(E60)</f>
        <v>0</v>
      </c>
      <c r="F59" s="166">
        <f t="shared" si="8"/>
        <v>0</v>
      </c>
      <c r="G59" s="166">
        <f t="shared" si="8"/>
        <v>0</v>
      </c>
      <c r="H59" s="166">
        <f t="shared" si="8"/>
        <v>0</v>
      </c>
      <c r="I59" s="166">
        <f t="shared" si="8"/>
        <v>0</v>
      </c>
      <c r="J59" s="166">
        <f t="shared" si="8"/>
        <v>0</v>
      </c>
      <c r="K59" s="166">
        <f t="shared" si="8"/>
        <v>0</v>
      </c>
      <c r="L59" s="166">
        <f t="shared" si="8"/>
        <v>0</v>
      </c>
      <c r="M59" s="166">
        <f t="shared" si="8"/>
        <v>0</v>
      </c>
      <c r="N59" s="166">
        <f t="shared" si="8"/>
        <v>0</v>
      </c>
      <c r="O59" s="166">
        <f t="shared" si="8"/>
        <v>0</v>
      </c>
      <c r="P59" s="166">
        <f t="shared" si="8"/>
        <v>0</v>
      </c>
    </row>
    <row r="60" spans="2:16" ht="30.75" x14ac:dyDescent="0.25">
      <c r="B60" s="169" t="s">
        <v>212</v>
      </c>
      <c r="C60" s="165" t="s">
        <v>182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2">
        <f>SUM(D60:O60)</f>
        <v>0</v>
      </c>
    </row>
    <row r="61" spans="2:16" ht="15.75" x14ac:dyDescent="0.25">
      <c r="B61" s="171"/>
      <c r="C61" s="172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62">
        <f>SUM(D61:O61)</f>
        <v>0</v>
      </c>
    </row>
    <row r="62" spans="2:16" ht="15.75" x14ac:dyDescent="0.25">
      <c r="B62" s="172"/>
      <c r="C62" s="172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62">
        <f>SUM(D62:O62)</f>
        <v>0</v>
      </c>
    </row>
    <row r="63" spans="2:16" ht="15.75" x14ac:dyDescent="0.25">
      <c r="B63" s="393" t="s">
        <v>183</v>
      </c>
      <c r="C63" s="394"/>
      <c r="D63" s="166">
        <f>D59+D48+D26+D16+D9</f>
        <v>100</v>
      </c>
      <c r="E63" s="166">
        <f t="shared" ref="E63:P63" si="9">E59+E48+E26+E16+E9</f>
        <v>0</v>
      </c>
      <c r="F63" s="166">
        <f t="shared" si="9"/>
        <v>0</v>
      </c>
      <c r="G63" s="166">
        <f t="shared" si="9"/>
        <v>0</v>
      </c>
      <c r="H63" s="166">
        <f>H59+H48+H26+H16+H9</f>
        <v>0</v>
      </c>
      <c r="I63" s="166">
        <f t="shared" si="9"/>
        <v>0</v>
      </c>
      <c r="J63" s="166">
        <f t="shared" si="9"/>
        <v>0</v>
      </c>
      <c r="K63" s="166">
        <f t="shared" si="9"/>
        <v>0</v>
      </c>
      <c r="L63" s="166">
        <f t="shared" si="9"/>
        <v>0</v>
      </c>
      <c r="M63" s="166">
        <f t="shared" si="9"/>
        <v>0</v>
      </c>
      <c r="N63" s="166">
        <f t="shared" si="9"/>
        <v>0</v>
      </c>
      <c r="O63" s="166">
        <f t="shared" si="9"/>
        <v>0</v>
      </c>
      <c r="P63" s="166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algorithmName="SHA-512" hashValue="2ejpAe+r1rybwtAU8VDrdnM4LpHM33Y1SxL/KEGpU/zAtzuw+uR6QbMGWXgS+wKMBA05ch1eBfqKgjnu5St8aA==" saltValue="yRdL5XBWbQLgoF49M5mFDA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Caratula POA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compo1</vt:lpstr>
      <vt:lpstr>compo2</vt:lpstr>
      <vt:lpstr>compo3</vt:lpstr>
      <vt:lpstr>compo4</vt:lpstr>
      <vt:lpstr>compo5</vt:lpstr>
      <vt:lpstr>compo6</vt:lpstr>
      <vt:lpstr>compo7</vt:lpstr>
      <vt:lpstr>compo8</vt:lpstr>
      <vt:lpstr>nombremes</vt:lpstr>
    </vt:vector>
  </TitlesOfParts>
  <Company>eXPerienciaUE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DIPLADEUR</cp:lastModifiedBy>
  <cp:lastPrinted>2015-03-05T20:43:35Z</cp:lastPrinted>
  <dcterms:created xsi:type="dcterms:W3CDTF">2013-02-05T19:11:32Z</dcterms:created>
  <dcterms:modified xsi:type="dcterms:W3CDTF">2018-12-05T15:28:42Z</dcterms:modified>
</cp:coreProperties>
</file>