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OA\"/>
    </mc:Choice>
  </mc:AlternateContent>
  <bookViews>
    <workbookView xWindow="0" yWindow="0" windowWidth="20490" windowHeight="7755" activeTab="2"/>
  </bookViews>
  <sheets>
    <sheet name="Caratula POA" sheetId="6" r:id="rId1"/>
    <sheet name="componentes POA" sheetId="1" r:id="rId2"/>
    <sheet name="beneficiarios" sheetId="16" r:id="rId3"/>
    <sheet name="FORMATO MIR" sheetId="12" r:id="rId4"/>
    <sheet name="Arbol de Problemas" sheetId="11" r:id="rId5"/>
    <sheet name="Arbol de Objetivos" sheetId="13" r:id="rId6"/>
    <sheet name="CRONOGRAMA" sheetId="4" state="hidden" r:id="rId7"/>
    <sheet name="Presupuesto de Egresos" sheetId="14" state="hidden" r:id="rId8"/>
    <sheet name="Egresos Ejercidos Reales" sheetId="15" state="hidden" r:id="rId9"/>
  </sheets>
  <definedNames>
    <definedName name="compo1">'componentes POA'!$B$44:$J$56</definedName>
    <definedName name="compo10">'componentes POA'!$B$628:$J$640</definedName>
    <definedName name="compo11">'componentes POA'!$B$685:$J$697</definedName>
    <definedName name="compo12">'componentes POA'!$B$742:$J$754</definedName>
    <definedName name="compo2">'componentes POA'!$B$101:$J$113</definedName>
    <definedName name="compo3">'componentes POA'!$B$158:$J$170</definedName>
    <definedName name="compo4">'componentes POA'!$B$215:$J$227</definedName>
    <definedName name="compo5">'componentes POA'!$B$343:$J$355</definedName>
    <definedName name="compo6">'componentes POA'!$B$400:$J$412</definedName>
    <definedName name="compo7">'componentes POA'!$B$457:$J$469</definedName>
    <definedName name="compo8">'componentes POA'!$B$514:$J$526</definedName>
    <definedName name="compo9">'componentes POA'!$B$571:$J$583</definedName>
    <definedName name="nombremes">'componentes POA'!$E$231:$F$242</definedName>
  </definedNames>
  <calcPr calcId="152511"/>
</workbook>
</file>

<file path=xl/calcChain.xml><?xml version="1.0" encoding="utf-8"?>
<calcChain xmlns="http://schemas.openxmlformats.org/spreadsheetml/2006/main">
  <c r="B21" i="12" l="1"/>
  <c r="B27" i="12" l="1"/>
  <c r="B28" i="12"/>
  <c r="B29" i="12"/>
  <c r="C29" i="12"/>
  <c r="H28" i="12"/>
  <c r="C28" i="12"/>
  <c r="H27" i="12"/>
  <c r="C27" i="12"/>
  <c r="H26" i="12"/>
  <c r="C26" i="12"/>
  <c r="B26" i="12"/>
  <c r="B19" i="12"/>
  <c r="C19" i="12"/>
  <c r="A63" i="16"/>
  <c r="A70" i="16"/>
  <c r="A77" i="16"/>
  <c r="A84" i="16"/>
  <c r="A56" i="6"/>
  <c r="A71" i="6" s="1"/>
  <c r="A55" i="6"/>
  <c r="A70" i="6" s="1"/>
  <c r="A54" i="6"/>
  <c r="A69" i="6" s="1"/>
  <c r="F56" i="6"/>
  <c r="D56" i="6"/>
  <c r="F55" i="6"/>
  <c r="D55" i="6"/>
  <c r="F54" i="6"/>
  <c r="D54" i="6"/>
  <c r="F53" i="6"/>
  <c r="D53" i="6"/>
  <c r="A53" i="6"/>
  <c r="A68" i="6" s="1"/>
  <c r="A52" i="6"/>
  <c r="A25" i="12" s="1"/>
  <c r="N89" i="16"/>
  <c r="N88" i="16"/>
  <c r="N87" i="16"/>
  <c r="N86" i="16"/>
  <c r="N82" i="16"/>
  <c r="N81" i="16"/>
  <c r="N80" i="16"/>
  <c r="N79" i="16"/>
  <c r="N75" i="16"/>
  <c r="N74" i="16"/>
  <c r="N73" i="16"/>
  <c r="N72" i="16"/>
  <c r="N68" i="16"/>
  <c r="N67" i="16"/>
  <c r="N66" i="16"/>
  <c r="N65" i="16"/>
  <c r="D754" i="1"/>
  <c r="C754" i="1"/>
  <c r="G742" i="1"/>
  <c r="G743" i="1" s="1"/>
  <c r="F742" i="1"/>
  <c r="F743" i="1" s="1"/>
  <c r="J704" i="1"/>
  <c r="J703" i="1"/>
  <c r="J702" i="1"/>
  <c r="J701" i="1"/>
  <c r="D699" i="1"/>
  <c r="D697" i="1"/>
  <c r="C697" i="1"/>
  <c r="G685" i="1"/>
  <c r="G686" i="1" s="1"/>
  <c r="F685" i="1"/>
  <c r="F686" i="1" s="1"/>
  <c r="J647" i="1"/>
  <c r="J646" i="1"/>
  <c r="J645" i="1"/>
  <c r="J644" i="1"/>
  <c r="D642" i="1"/>
  <c r="D640" i="1"/>
  <c r="C640" i="1"/>
  <c r="G628" i="1"/>
  <c r="G629" i="1" s="1"/>
  <c r="G630" i="1" s="1"/>
  <c r="G631" i="1" s="1"/>
  <c r="G632" i="1" s="1"/>
  <c r="G633" i="1" s="1"/>
  <c r="G634" i="1" s="1"/>
  <c r="G635" i="1" s="1"/>
  <c r="G636" i="1" s="1"/>
  <c r="G637" i="1" s="1"/>
  <c r="F628" i="1"/>
  <c r="F629" i="1" s="1"/>
  <c r="F630" i="1" s="1"/>
  <c r="F631" i="1" s="1"/>
  <c r="F632" i="1" s="1"/>
  <c r="F633" i="1" s="1"/>
  <c r="F634" i="1" s="1"/>
  <c r="F635" i="1" s="1"/>
  <c r="F636" i="1" s="1"/>
  <c r="F637" i="1" s="1"/>
  <c r="J590" i="1"/>
  <c r="J589" i="1"/>
  <c r="J588" i="1"/>
  <c r="J587" i="1"/>
  <c r="D585" i="1"/>
  <c r="D583" i="1"/>
  <c r="C583" i="1"/>
  <c r="G571" i="1"/>
  <c r="G572" i="1" s="1"/>
  <c r="G573" i="1" s="1"/>
  <c r="G574" i="1" s="1"/>
  <c r="G575" i="1" s="1"/>
  <c r="G576" i="1" s="1"/>
  <c r="G577" i="1" s="1"/>
  <c r="G578" i="1" s="1"/>
  <c r="G579" i="1" s="1"/>
  <c r="G580" i="1" s="1"/>
  <c r="F571" i="1"/>
  <c r="F572" i="1" s="1"/>
  <c r="F573" i="1" s="1"/>
  <c r="F574" i="1" s="1"/>
  <c r="F575" i="1" s="1"/>
  <c r="F576" i="1" s="1"/>
  <c r="F577" i="1" s="1"/>
  <c r="J533" i="1"/>
  <c r="J532" i="1"/>
  <c r="J531" i="1"/>
  <c r="J530" i="1"/>
  <c r="D528" i="1"/>
  <c r="C46" i="4"/>
  <c r="C41" i="4"/>
  <c r="H24" i="12"/>
  <c r="H25" i="12"/>
  <c r="C25" i="12"/>
  <c r="C24" i="12"/>
  <c r="B25" i="12"/>
  <c r="B24" i="12"/>
  <c r="D72" i="6"/>
  <c r="F52" i="6"/>
  <c r="D52" i="6"/>
  <c r="F51" i="6"/>
  <c r="D51" i="6"/>
  <c r="A51" i="6"/>
  <c r="N31" i="13" s="1"/>
  <c r="A55" i="16"/>
  <c r="A48" i="16"/>
  <c r="N60" i="16"/>
  <c r="J476" i="1" s="1"/>
  <c r="N59" i="16"/>
  <c r="J475" i="1" s="1"/>
  <c r="N58" i="16"/>
  <c r="J474" i="1" s="1"/>
  <c r="N57" i="16"/>
  <c r="J473" i="1" s="1"/>
  <c r="N53" i="16"/>
  <c r="J419" i="1" s="1"/>
  <c r="N52" i="16"/>
  <c r="J418" i="1" s="1"/>
  <c r="N51" i="16"/>
  <c r="J417" i="1" s="1"/>
  <c r="N50" i="16"/>
  <c r="J416" i="1" s="1"/>
  <c r="D526" i="1"/>
  <c r="C526" i="1"/>
  <c r="G514" i="1"/>
  <c r="G515" i="1" s="1"/>
  <c r="F514" i="1"/>
  <c r="F515" i="1" s="1"/>
  <c r="D471" i="1"/>
  <c r="D469" i="1"/>
  <c r="C469" i="1"/>
  <c r="G457" i="1"/>
  <c r="G458" i="1" s="1"/>
  <c r="F457" i="1"/>
  <c r="F458" i="1" s="1"/>
  <c r="F459" i="1" s="1"/>
  <c r="D414" i="1"/>
  <c r="B18" i="12"/>
  <c r="B22" i="12"/>
  <c r="H23" i="12"/>
  <c r="C23" i="12"/>
  <c r="B23" i="12"/>
  <c r="H22" i="12"/>
  <c r="C22" i="12"/>
  <c r="F50" i="6"/>
  <c r="D50" i="6"/>
  <c r="F49" i="6"/>
  <c r="D49" i="6"/>
  <c r="D48" i="6"/>
  <c r="A50" i="6"/>
  <c r="L31" i="13" s="1"/>
  <c r="A49" i="6"/>
  <c r="A64" i="6" s="1"/>
  <c r="J31" i="13"/>
  <c r="C36" i="4"/>
  <c r="C31" i="4"/>
  <c r="C26" i="4"/>
  <c r="C21" i="4"/>
  <c r="C16" i="4"/>
  <c r="C11" i="4"/>
  <c r="A41" i="16"/>
  <c r="D412" i="1"/>
  <c r="C412" i="1"/>
  <c r="G400" i="1"/>
  <c r="G401" i="1" s="1"/>
  <c r="F400" i="1"/>
  <c r="F401" i="1"/>
  <c r="F402" i="1" s="1"/>
  <c r="F403" i="1" s="1"/>
  <c r="F404" i="1" s="1"/>
  <c r="D357" i="1"/>
  <c r="N46" i="16"/>
  <c r="J362" i="1" s="1"/>
  <c r="N45" i="16"/>
  <c r="J361" i="1" s="1"/>
  <c r="N44" i="16"/>
  <c r="J360" i="1" s="1"/>
  <c r="N43" i="16"/>
  <c r="J359" i="1" s="1"/>
  <c r="A34" i="16"/>
  <c r="N39" i="16"/>
  <c r="J305" i="1"/>
  <c r="N38" i="16"/>
  <c r="J304" i="1"/>
  <c r="N37" i="16"/>
  <c r="J303" i="1"/>
  <c r="N36" i="16"/>
  <c r="J302" i="1" s="1"/>
  <c r="D355" i="1"/>
  <c r="C355" i="1"/>
  <c r="G343" i="1"/>
  <c r="G344" i="1" s="1"/>
  <c r="G345" i="1" s="1"/>
  <c r="G346" i="1" s="1"/>
  <c r="G347" i="1" s="1"/>
  <c r="G348" i="1" s="1"/>
  <c r="G349" i="1" s="1"/>
  <c r="G350" i="1" s="1"/>
  <c r="G351" i="1" s="1"/>
  <c r="G352" i="1" s="1"/>
  <c r="F343" i="1"/>
  <c r="F344" i="1" s="1"/>
  <c r="D300" i="1"/>
  <c r="A27" i="16"/>
  <c r="N32" i="16"/>
  <c r="J177" i="1" s="1"/>
  <c r="N31" i="16"/>
  <c r="J176" i="1" s="1"/>
  <c r="N30" i="16"/>
  <c r="J175" i="1" s="1"/>
  <c r="N29" i="16"/>
  <c r="J174" i="1" s="1"/>
  <c r="A20" i="16"/>
  <c r="N25" i="16"/>
  <c r="J120" i="1" s="1"/>
  <c r="N24" i="16"/>
  <c r="J119" i="1" s="1"/>
  <c r="N23" i="16"/>
  <c r="J118" i="1" s="1"/>
  <c r="N22" i="16"/>
  <c r="J117" i="1" s="1"/>
  <c r="A13" i="16"/>
  <c r="N18" i="16"/>
  <c r="J63" i="1" s="1"/>
  <c r="N17" i="16"/>
  <c r="J62" i="1" s="1"/>
  <c r="N16" i="16"/>
  <c r="J61" i="1" s="1"/>
  <c r="N15" i="16"/>
  <c r="J60" i="1" s="1"/>
  <c r="A6" i="16"/>
  <c r="N11" i="16"/>
  <c r="J6" i="1" s="1"/>
  <c r="N10" i="16"/>
  <c r="J5" i="1" s="1"/>
  <c r="N9" i="16"/>
  <c r="J4" i="1" s="1"/>
  <c r="N8" i="16"/>
  <c r="J3" i="1" s="1"/>
  <c r="A2" i="16"/>
  <c r="C6" i="15"/>
  <c r="C6" i="14" s="1"/>
  <c r="A2" i="13"/>
  <c r="P62" i="15"/>
  <c r="P61" i="15"/>
  <c r="P60" i="15"/>
  <c r="P59" i="15" s="1"/>
  <c r="O59" i="15"/>
  <c r="N59" i="15"/>
  <c r="M59" i="15"/>
  <c r="L59" i="15"/>
  <c r="L63" i="15" s="1"/>
  <c r="D37" i="6" s="1"/>
  <c r="K59" i="15"/>
  <c r="J59" i="15"/>
  <c r="I59" i="15"/>
  <c r="I63" i="15" s="1"/>
  <c r="D34" i="6" s="1"/>
  <c r="H59" i="15"/>
  <c r="H63" i="15" s="1"/>
  <c r="D33" i="6" s="1"/>
  <c r="G59" i="15"/>
  <c r="F59" i="15"/>
  <c r="E59" i="15"/>
  <c r="D59" i="15"/>
  <c r="D63" i="15" s="1"/>
  <c r="D29" i="6" s="1"/>
  <c r="D41" i="6" s="1"/>
  <c r="P58" i="15"/>
  <c r="P57" i="15"/>
  <c r="P56" i="15"/>
  <c r="P55" i="15"/>
  <c r="P54" i="15"/>
  <c r="P53" i="15"/>
  <c r="P52" i="15"/>
  <c r="P51" i="15"/>
  <c r="P48" i="15" s="1"/>
  <c r="P50" i="15"/>
  <c r="P49" i="15"/>
  <c r="O48" i="15"/>
  <c r="N48" i="15"/>
  <c r="M48" i="15"/>
  <c r="L48" i="15"/>
  <c r="K48" i="15"/>
  <c r="K63" i="15" s="1"/>
  <c r="D36" i="6" s="1"/>
  <c r="J48" i="15"/>
  <c r="J63" i="15" s="1"/>
  <c r="D35" i="6" s="1"/>
  <c r="I48" i="15"/>
  <c r="H48" i="15"/>
  <c r="G48" i="15"/>
  <c r="F48" i="15"/>
  <c r="E48" i="15"/>
  <c r="D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P25" i="15"/>
  <c r="P24" i="15"/>
  <c r="P23" i="15"/>
  <c r="P22" i="15"/>
  <c r="P21" i="15"/>
  <c r="P20" i="15"/>
  <c r="P19" i="15"/>
  <c r="P18" i="15"/>
  <c r="P17" i="15"/>
  <c r="P16" i="15" s="1"/>
  <c r="O16" i="15"/>
  <c r="N16" i="15"/>
  <c r="M16" i="15"/>
  <c r="L16" i="15"/>
  <c r="K16" i="15"/>
  <c r="J16" i="15"/>
  <c r="I16" i="15"/>
  <c r="H16" i="15"/>
  <c r="G16" i="15"/>
  <c r="F16" i="15"/>
  <c r="E16" i="15"/>
  <c r="D16" i="15"/>
  <c r="P15" i="15"/>
  <c r="P14" i="15"/>
  <c r="P13" i="15"/>
  <c r="P12" i="15"/>
  <c r="P11" i="15"/>
  <c r="P10" i="15"/>
  <c r="O9" i="15"/>
  <c r="N9" i="15"/>
  <c r="M9" i="15"/>
  <c r="L9" i="15"/>
  <c r="K9" i="15"/>
  <c r="J9" i="15"/>
  <c r="I9" i="15"/>
  <c r="H9" i="15"/>
  <c r="G9" i="15"/>
  <c r="F9" i="15"/>
  <c r="E9" i="15"/>
  <c r="D9" i="15"/>
  <c r="P62" i="14"/>
  <c r="P61" i="14"/>
  <c r="P60" i="14"/>
  <c r="P59" i="14" s="1"/>
  <c r="O59" i="14"/>
  <c r="N59" i="14"/>
  <c r="N63" i="14" s="1"/>
  <c r="B39" i="6" s="1"/>
  <c r="M59" i="14"/>
  <c r="M63" i="14" s="1"/>
  <c r="B38" i="6" s="1"/>
  <c r="L59" i="14"/>
  <c r="K59" i="14"/>
  <c r="J59" i="14"/>
  <c r="I59" i="14"/>
  <c r="I63" i="14" s="1"/>
  <c r="B34" i="6" s="1"/>
  <c r="H59" i="14"/>
  <c r="G59" i="14"/>
  <c r="F59" i="14"/>
  <c r="F63" i="14" s="1"/>
  <c r="B31" i="6" s="1"/>
  <c r="E59" i="14"/>
  <c r="E63" i="14" s="1"/>
  <c r="B30" i="6" s="1"/>
  <c r="D59" i="14"/>
  <c r="P58" i="14"/>
  <c r="P57" i="14"/>
  <c r="P56" i="14"/>
  <c r="P55" i="14"/>
  <c r="P54" i="14"/>
  <c r="P53" i="14"/>
  <c r="P52" i="14"/>
  <c r="P51" i="14"/>
  <c r="P50" i="14"/>
  <c r="P49" i="14"/>
  <c r="P48" i="14"/>
  <c r="O48" i="14"/>
  <c r="N48" i="14"/>
  <c r="M48" i="14"/>
  <c r="L48" i="14"/>
  <c r="L63" i="14" s="1"/>
  <c r="B37" i="6" s="1"/>
  <c r="K48" i="14"/>
  <c r="J48" i="14"/>
  <c r="I48" i="14"/>
  <c r="H48" i="14"/>
  <c r="H63" i="14" s="1"/>
  <c r="B33" i="6" s="1"/>
  <c r="G48" i="14"/>
  <c r="F48" i="14"/>
  <c r="E48" i="14"/>
  <c r="D48" i="14"/>
  <c r="D63" i="14" s="1"/>
  <c r="B29" i="6" s="1"/>
  <c r="B41" i="6" s="1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P25" i="14"/>
  <c r="P24" i="14"/>
  <c r="P23" i="14"/>
  <c r="P22" i="14"/>
  <c r="P21" i="14"/>
  <c r="P20" i="14"/>
  <c r="P19" i="14"/>
  <c r="P18" i="14"/>
  <c r="P17" i="14"/>
  <c r="O16" i="14"/>
  <c r="O63" i="14" s="1"/>
  <c r="B40" i="6" s="1"/>
  <c r="N16" i="14"/>
  <c r="M16" i="14"/>
  <c r="L16" i="14"/>
  <c r="K16" i="14"/>
  <c r="J16" i="14"/>
  <c r="I16" i="14"/>
  <c r="H16" i="14"/>
  <c r="G16" i="14"/>
  <c r="G63" i="14" s="1"/>
  <c r="B32" i="6" s="1"/>
  <c r="F16" i="14"/>
  <c r="E16" i="14"/>
  <c r="D16" i="14"/>
  <c r="P15" i="14"/>
  <c r="P14" i="14"/>
  <c r="P13" i="14"/>
  <c r="P12" i="14"/>
  <c r="P11" i="14"/>
  <c r="P10" i="14"/>
  <c r="P9" i="14" s="1"/>
  <c r="O9" i="14"/>
  <c r="N9" i="14"/>
  <c r="M9" i="14"/>
  <c r="L9" i="14"/>
  <c r="K9" i="14"/>
  <c r="J9" i="14"/>
  <c r="I9" i="14"/>
  <c r="H9" i="14"/>
  <c r="G9" i="14"/>
  <c r="F9" i="14"/>
  <c r="E9" i="14"/>
  <c r="D9" i="14"/>
  <c r="A2" i="11"/>
  <c r="A2" i="4"/>
  <c r="H18" i="12"/>
  <c r="H19" i="12"/>
  <c r="H20" i="12"/>
  <c r="H21" i="12"/>
  <c r="C21" i="12"/>
  <c r="C20" i="12"/>
  <c r="B20" i="12"/>
  <c r="C18" i="12"/>
  <c r="B12" i="12"/>
  <c r="B10" i="12"/>
  <c r="F43" i="6"/>
  <c r="A45" i="6"/>
  <c r="A18" i="12"/>
  <c r="D45" i="6"/>
  <c r="F45" i="6"/>
  <c r="A46" i="6"/>
  <c r="A61" i="6" s="1"/>
  <c r="A19" i="12"/>
  <c r="D46" i="6"/>
  <c r="F46" i="6"/>
  <c r="A47" i="6"/>
  <c r="A62" i="6" s="1"/>
  <c r="A20" i="12"/>
  <c r="D47" i="6"/>
  <c r="F47" i="6"/>
  <c r="A48" i="6"/>
  <c r="A21" i="12" s="1"/>
  <c r="A63" i="6"/>
  <c r="F48" i="6"/>
  <c r="A7" i="6"/>
  <c r="D172" i="1"/>
  <c r="D115" i="1"/>
  <c r="D58" i="1"/>
  <c r="D1" i="1"/>
  <c r="P31" i="13"/>
  <c r="A65" i="6"/>
  <c r="A60" i="6"/>
  <c r="P26" i="14"/>
  <c r="A26" i="12"/>
  <c r="A67" i="6"/>
  <c r="A23" i="12"/>
  <c r="R31" i="13"/>
  <c r="F687" i="1"/>
  <c r="J63" i="14"/>
  <c r="B35" i="6" s="1"/>
  <c r="F63" i="15"/>
  <c r="D31" i="6" s="1"/>
  <c r="N63" i="15"/>
  <c r="D39" i="6" s="1"/>
  <c r="K63" i="14"/>
  <c r="B36" i="6" s="1"/>
  <c r="E63" i="15"/>
  <c r="D30" i="6" s="1"/>
  <c r="G63" i="15"/>
  <c r="D32" i="6" s="1"/>
  <c r="M63" i="15"/>
  <c r="D38" i="6" s="1"/>
  <c r="O63" i="15"/>
  <c r="D40" i="6" s="1"/>
  <c r="F516" i="1"/>
  <c r="F31" i="13"/>
  <c r="H31" i="13"/>
  <c r="F345" i="1"/>
  <c r="F346" i="1" s="1"/>
  <c r="F347" i="1" s="1"/>
  <c r="B31" i="13"/>
  <c r="D227" i="1"/>
  <c r="C227" i="1"/>
  <c r="G215" i="1"/>
  <c r="G216" i="1" s="1"/>
  <c r="F215" i="1"/>
  <c r="F216" i="1" s="1"/>
  <c r="F217" i="1" s="1"/>
  <c r="F218" i="1" s="1"/>
  <c r="F219" i="1" s="1"/>
  <c r="F220" i="1" s="1"/>
  <c r="D170" i="1"/>
  <c r="C170" i="1"/>
  <c r="G158" i="1"/>
  <c r="G159" i="1" s="1"/>
  <c r="G160" i="1" s="1"/>
  <c r="G161" i="1" s="1"/>
  <c r="G162" i="1" s="1"/>
  <c r="G163" i="1" s="1"/>
  <c r="G164" i="1" s="1"/>
  <c r="G165" i="1" s="1"/>
  <c r="G166" i="1" s="1"/>
  <c r="G167" i="1" s="1"/>
  <c r="F158" i="1"/>
  <c r="F159" i="1" s="1"/>
  <c r="D113" i="1"/>
  <c r="C113" i="1"/>
  <c r="G101" i="1"/>
  <c r="G102" i="1" s="1"/>
  <c r="G103" i="1" s="1"/>
  <c r="G104" i="1" s="1"/>
  <c r="G105" i="1" s="1"/>
  <c r="G106" i="1" s="1"/>
  <c r="G107" i="1" s="1"/>
  <c r="G108" i="1" s="1"/>
  <c r="G109" i="1" s="1"/>
  <c r="G110" i="1" s="1"/>
  <c r="F101" i="1"/>
  <c r="F102" i="1" s="1"/>
  <c r="D56" i="1"/>
  <c r="C56" i="1"/>
  <c r="G44" i="1"/>
  <c r="G45" i="1" s="1"/>
  <c r="G46" i="1" s="1"/>
  <c r="G47" i="1" s="1"/>
  <c r="G48" i="1" s="1"/>
  <c r="G49" i="1" s="1"/>
  <c r="G50" i="1" s="1"/>
  <c r="G51" i="1" s="1"/>
  <c r="G52" i="1" s="1"/>
  <c r="G53" i="1" s="1"/>
  <c r="F44" i="1"/>
  <c r="F45" i="1"/>
  <c r="F46" i="1" s="1"/>
  <c r="F47" i="1" s="1"/>
  <c r="F48" i="1" s="1"/>
  <c r="F49" i="1" s="1"/>
  <c r="F578" i="1"/>
  <c r="F579" i="1" s="1"/>
  <c r="F580" i="1" s="1"/>
  <c r="A24" i="12" l="1"/>
  <c r="P26" i="15"/>
  <c r="D31" i="13"/>
  <c r="A22" i="12"/>
  <c r="P16" i="14"/>
  <c r="P63" i="14" s="1"/>
  <c r="D23" i="6" s="1"/>
  <c r="P9" i="15"/>
  <c r="A66" i="6"/>
  <c r="T31" i="13"/>
  <c r="G53" i="6"/>
  <c r="F581" i="1"/>
  <c r="F582" i="1" s="1"/>
  <c r="F583" i="1" s="1"/>
  <c r="A29" i="12"/>
  <c r="A27" i="12"/>
  <c r="G54" i="6"/>
  <c r="F638" i="1"/>
  <c r="F639" i="1" s="1"/>
  <c r="F640" i="1" s="1"/>
  <c r="F405" i="1"/>
  <c r="F517" i="1"/>
  <c r="F688" i="1"/>
  <c r="P63" i="15"/>
  <c r="I23" i="6" s="1"/>
  <c r="D25" i="6" s="1"/>
  <c r="G687" i="1"/>
  <c r="G688" i="1" s="1"/>
  <c r="G516" i="1"/>
  <c r="I54" i="6"/>
  <c r="G638" i="1"/>
  <c r="G639" i="1" s="1"/>
  <c r="G640" i="1" s="1"/>
  <c r="G581" i="1"/>
  <c r="G582" i="1" s="1"/>
  <c r="G583" i="1" s="1"/>
  <c r="I53" i="6"/>
  <c r="F460" i="1"/>
  <c r="G459" i="1"/>
  <c r="G402" i="1"/>
  <c r="I46" i="6"/>
  <c r="G111" i="1"/>
  <c r="G112" i="1" s="1"/>
  <c r="G113" i="1" s="1"/>
  <c r="F103" i="1"/>
  <c r="G54" i="1"/>
  <c r="G55" i="1" s="1"/>
  <c r="G56" i="1" s="1"/>
  <c r="I45" i="6"/>
  <c r="F50" i="1"/>
  <c r="I49" i="6"/>
  <c r="G353" i="1"/>
  <c r="G354" i="1" s="1"/>
  <c r="G355" i="1" s="1"/>
  <c r="F348" i="1"/>
  <c r="F221" i="1"/>
  <c r="G217" i="1"/>
  <c r="G168" i="1"/>
  <c r="G169" i="1" s="1"/>
  <c r="G170" i="1" s="1"/>
  <c r="I47" i="6"/>
  <c r="F160" i="1"/>
  <c r="G744" i="1"/>
  <c r="F744" i="1"/>
  <c r="V31" i="13"/>
  <c r="A28" i="12"/>
  <c r="F689" i="1" l="1"/>
  <c r="F518" i="1"/>
  <c r="F406" i="1"/>
  <c r="G517" i="1"/>
  <c r="F461" i="1"/>
  <c r="G460" i="1"/>
  <c r="G403" i="1"/>
  <c r="F104" i="1"/>
  <c r="F51" i="1"/>
  <c r="G689" i="1"/>
  <c r="F349" i="1"/>
  <c r="F222" i="1"/>
  <c r="G218" i="1"/>
  <c r="F161" i="1"/>
  <c r="G745" i="1"/>
  <c r="F745" i="1"/>
  <c r="G518" i="1" l="1"/>
  <c r="F407" i="1"/>
  <c r="F519" i="1"/>
  <c r="F690" i="1"/>
  <c r="F462" i="1"/>
  <c r="G461" i="1"/>
  <c r="G404" i="1"/>
  <c r="F105" i="1"/>
  <c r="F52" i="1"/>
  <c r="G690" i="1"/>
  <c r="F350" i="1"/>
  <c r="F223" i="1"/>
  <c r="G219" i="1"/>
  <c r="F162" i="1"/>
  <c r="G746" i="1"/>
  <c r="F746" i="1"/>
  <c r="F691" i="1" l="1"/>
  <c r="G519" i="1"/>
  <c r="F520" i="1"/>
  <c r="F408" i="1"/>
  <c r="F463" i="1"/>
  <c r="G462" i="1"/>
  <c r="G405" i="1"/>
  <c r="F106" i="1"/>
  <c r="F53" i="1"/>
  <c r="G691" i="1"/>
  <c r="F351" i="1"/>
  <c r="F224" i="1"/>
  <c r="G220" i="1"/>
  <c r="F163" i="1"/>
  <c r="G747" i="1"/>
  <c r="F747" i="1"/>
  <c r="F409" i="1" l="1"/>
  <c r="F521" i="1"/>
  <c r="G520" i="1"/>
  <c r="F692" i="1"/>
  <c r="F464" i="1"/>
  <c r="G463" i="1"/>
  <c r="G406" i="1"/>
  <c r="F107" i="1"/>
  <c r="F54" i="1"/>
  <c r="G45" i="6"/>
  <c r="G692" i="1"/>
  <c r="F352" i="1"/>
  <c r="G48" i="6"/>
  <c r="F225" i="1"/>
  <c r="G221" i="1"/>
  <c r="F164" i="1"/>
  <c r="G748" i="1"/>
  <c r="F748" i="1"/>
  <c r="G521" i="1" l="1"/>
  <c r="F522" i="1"/>
  <c r="F693" i="1"/>
  <c r="G50" i="6"/>
  <c r="F410" i="1"/>
  <c r="F465" i="1"/>
  <c r="G464" i="1"/>
  <c r="G407" i="1"/>
  <c r="F108" i="1"/>
  <c r="F55" i="1"/>
  <c r="G693" i="1"/>
  <c r="G49" i="6"/>
  <c r="F353" i="1"/>
  <c r="F226" i="1"/>
  <c r="G222" i="1"/>
  <c r="F165" i="1"/>
  <c r="G749" i="1"/>
  <c r="F749" i="1"/>
  <c r="F523" i="1" l="1"/>
  <c r="F411" i="1"/>
  <c r="F694" i="1"/>
  <c r="G522" i="1"/>
  <c r="F466" i="1"/>
  <c r="G465" i="1"/>
  <c r="G408" i="1"/>
  <c r="F109" i="1"/>
  <c r="F56" i="1"/>
  <c r="G694" i="1"/>
  <c r="F354" i="1"/>
  <c r="F227" i="1"/>
  <c r="I226" i="1" s="1"/>
  <c r="I227" i="1" s="1"/>
  <c r="G223" i="1"/>
  <c r="F166" i="1"/>
  <c r="G750" i="1"/>
  <c r="F750" i="1"/>
  <c r="F412" i="1" l="1"/>
  <c r="I411" i="1" s="1"/>
  <c r="I412" i="1" s="1"/>
  <c r="G523" i="1"/>
  <c r="G55" i="6"/>
  <c r="F695" i="1"/>
  <c r="G52" i="6"/>
  <c r="F524" i="1"/>
  <c r="G51" i="6"/>
  <c r="F467" i="1"/>
  <c r="G466" i="1"/>
  <c r="G409" i="1"/>
  <c r="J408" i="1"/>
  <c r="F110" i="1"/>
  <c r="J46" i="1"/>
  <c r="J52" i="1"/>
  <c r="J55" i="1"/>
  <c r="J56" i="1" s="1"/>
  <c r="J45" i="1"/>
  <c r="J44" i="1"/>
  <c r="J47" i="1"/>
  <c r="J49" i="1"/>
  <c r="J51" i="1"/>
  <c r="I45" i="1"/>
  <c r="J48" i="1"/>
  <c r="J50" i="1"/>
  <c r="J54" i="1"/>
  <c r="I44" i="1"/>
  <c r="J53" i="1"/>
  <c r="I46" i="1"/>
  <c r="I49" i="1"/>
  <c r="I48" i="1"/>
  <c r="I47" i="1"/>
  <c r="I50" i="1"/>
  <c r="I51" i="1"/>
  <c r="I52" i="1"/>
  <c r="I53" i="1"/>
  <c r="I54" i="1"/>
  <c r="I55" i="1"/>
  <c r="I56" i="1" s="1"/>
  <c r="I55" i="6"/>
  <c r="G695" i="1"/>
  <c r="F355" i="1"/>
  <c r="I354" i="1" s="1"/>
  <c r="I355" i="1" s="1"/>
  <c r="I571" i="1"/>
  <c r="I574" i="1"/>
  <c r="J576" i="1"/>
  <c r="J578" i="1"/>
  <c r="J580" i="1"/>
  <c r="I577" i="1"/>
  <c r="I572" i="1"/>
  <c r="J573" i="1"/>
  <c r="J575" i="1"/>
  <c r="J577" i="1"/>
  <c r="J579" i="1"/>
  <c r="J581" i="1"/>
  <c r="J582" i="1"/>
  <c r="J583" i="1" s="1"/>
  <c r="I217" i="1"/>
  <c r="J572" i="1"/>
  <c r="I579" i="1"/>
  <c r="I218" i="1"/>
  <c r="I575" i="1"/>
  <c r="J571" i="1"/>
  <c r="J574" i="1"/>
  <c r="I576" i="1"/>
  <c r="I578" i="1"/>
  <c r="I580" i="1"/>
  <c r="I582" i="1"/>
  <c r="I583" i="1" s="1"/>
  <c r="J215" i="1"/>
  <c r="I219" i="1"/>
  <c r="I215" i="1"/>
  <c r="I573" i="1"/>
  <c r="I581" i="1"/>
  <c r="I216" i="1"/>
  <c r="J216" i="1"/>
  <c r="I220" i="1"/>
  <c r="J217" i="1"/>
  <c r="I221" i="1"/>
  <c r="J218" i="1"/>
  <c r="I222" i="1"/>
  <c r="I223" i="1"/>
  <c r="J219" i="1"/>
  <c r="J220" i="1"/>
  <c r="I224" i="1"/>
  <c r="J221" i="1"/>
  <c r="I225" i="1"/>
  <c r="J222" i="1"/>
  <c r="G224" i="1"/>
  <c r="J223" i="1"/>
  <c r="F167" i="1"/>
  <c r="G751" i="1"/>
  <c r="F751" i="1"/>
  <c r="F525" i="1" l="1"/>
  <c r="G524" i="1"/>
  <c r="I52" i="6"/>
  <c r="F696" i="1"/>
  <c r="I400" i="1"/>
  <c r="I402" i="1"/>
  <c r="I401" i="1"/>
  <c r="J400" i="1"/>
  <c r="I404" i="1"/>
  <c r="I403" i="1"/>
  <c r="J401" i="1"/>
  <c r="I405" i="1"/>
  <c r="J402" i="1"/>
  <c r="J403" i="1"/>
  <c r="I406" i="1"/>
  <c r="I407" i="1"/>
  <c r="J404" i="1"/>
  <c r="I408" i="1"/>
  <c r="J405" i="1"/>
  <c r="I409" i="1"/>
  <c r="J406" i="1"/>
  <c r="I410" i="1"/>
  <c r="J407" i="1"/>
  <c r="F468" i="1"/>
  <c r="I51" i="6"/>
  <c r="G467" i="1"/>
  <c r="J409" i="1"/>
  <c r="I50" i="6"/>
  <c r="G410" i="1"/>
  <c r="G46" i="6"/>
  <c r="F111" i="1"/>
  <c r="G696" i="1"/>
  <c r="J347" i="1"/>
  <c r="J353" i="1"/>
  <c r="I344" i="1"/>
  <c r="J351" i="1"/>
  <c r="J344" i="1"/>
  <c r="I345" i="1"/>
  <c r="I343" i="1"/>
  <c r="J354" i="1"/>
  <c r="J355" i="1" s="1"/>
  <c r="J343" i="1"/>
  <c r="J346" i="1"/>
  <c r="J348" i="1"/>
  <c r="J350" i="1"/>
  <c r="J352" i="1"/>
  <c r="J345" i="1"/>
  <c r="J349" i="1"/>
  <c r="I347" i="1"/>
  <c r="I346" i="1"/>
  <c r="I348" i="1"/>
  <c r="I349" i="1"/>
  <c r="I350" i="1"/>
  <c r="I351" i="1"/>
  <c r="I352" i="1"/>
  <c r="I353" i="1"/>
  <c r="I48" i="6"/>
  <c r="G225" i="1"/>
  <c r="J224" i="1"/>
  <c r="F168" i="1"/>
  <c r="G47" i="6"/>
  <c r="I56" i="6"/>
  <c r="G752" i="1"/>
  <c r="G56" i="6"/>
  <c r="F752" i="1"/>
  <c r="F697" i="1" l="1"/>
  <c r="G525" i="1"/>
  <c r="F526" i="1"/>
  <c r="F469" i="1"/>
  <c r="J467" i="1" s="1"/>
  <c r="G468" i="1"/>
  <c r="G411" i="1"/>
  <c r="J410" i="1"/>
  <c r="F112" i="1"/>
  <c r="J696" i="1"/>
  <c r="J697" i="1" s="1"/>
  <c r="G697" i="1"/>
  <c r="G226" i="1"/>
  <c r="J225" i="1"/>
  <c r="F169" i="1"/>
  <c r="G753" i="1"/>
  <c r="J752" i="1"/>
  <c r="F753" i="1"/>
  <c r="J742" i="1" l="1"/>
  <c r="I742" i="1"/>
  <c r="J685" i="1"/>
  <c r="I514" i="1"/>
  <c r="I686" i="1"/>
  <c r="I685" i="1"/>
  <c r="J514" i="1"/>
  <c r="I516" i="1"/>
  <c r="I687" i="1"/>
  <c r="I515" i="1"/>
  <c r="J686" i="1"/>
  <c r="I743" i="1"/>
  <c r="J515" i="1"/>
  <c r="J743" i="1"/>
  <c r="J687" i="1"/>
  <c r="I688" i="1"/>
  <c r="I517" i="1"/>
  <c r="J516" i="1"/>
  <c r="J688" i="1"/>
  <c r="J744" i="1"/>
  <c r="I744" i="1"/>
  <c r="J517" i="1"/>
  <c r="I689" i="1"/>
  <c r="J745" i="1"/>
  <c r="I745" i="1"/>
  <c r="I518" i="1"/>
  <c r="J689" i="1"/>
  <c r="I690" i="1"/>
  <c r="J518" i="1"/>
  <c r="I519" i="1"/>
  <c r="J690" i="1"/>
  <c r="I746" i="1"/>
  <c r="J746" i="1"/>
  <c r="I520" i="1"/>
  <c r="J519" i="1"/>
  <c r="J691" i="1"/>
  <c r="J747" i="1"/>
  <c r="I747" i="1"/>
  <c r="I691" i="1"/>
  <c r="I521" i="1"/>
  <c r="J692" i="1"/>
  <c r="I748" i="1"/>
  <c r="J520" i="1"/>
  <c r="I692" i="1"/>
  <c r="J748" i="1"/>
  <c r="J749" i="1"/>
  <c r="I749" i="1"/>
  <c r="I522" i="1"/>
  <c r="I693" i="1"/>
  <c r="J521" i="1"/>
  <c r="J693" i="1"/>
  <c r="J522" i="1"/>
  <c r="I523" i="1"/>
  <c r="J750" i="1"/>
  <c r="I694" i="1"/>
  <c r="J694" i="1"/>
  <c r="I750" i="1"/>
  <c r="J695" i="1"/>
  <c r="I751" i="1"/>
  <c r="I524" i="1"/>
  <c r="J523" i="1"/>
  <c r="I695" i="1"/>
  <c r="J751" i="1"/>
  <c r="J524" i="1"/>
  <c r="I752" i="1"/>
  <c r="I468" i="1"/>
  <c r="I469" i="1" s="1"/>
  <c r="I525" i="1"/>
  <c r="I526" i="1" s="1"/>
  <c r="G526" i="1"/>
  <c r="J525" i="1"/>
  <c r="J526" i="1" s="1"/>
  <c r="I696" i="1"/>
  <c r="I697" i="1" s="1"/>
  <c r="I631" i="1"/>
  <c r="J632" i="1"/>
  <c r="I638" i="1"/>
  <c r="I628" i="1"/>
  <c r="J631" i="1"/>
  <c r="J633" i="1"/>
  <c r="I635" i="1"/>
  <c r="I637" i="1"/>
  <c r="I634" i="1"/>
  <c r="I629" i="1"/>
  <c r="J636" i="1"/>
  <c r="I639" i="1"/>
  <c r="I640" i="1" s="1"/>
  <c r="J629" i="1"/>
  <c r="I630" i="1"/>
  <c r="I632" i="1"/>
  <c r="J634" i="1"/>
  <c r="I636" i="1"/>
  <c r="J638" i="1"/>
  <c r="J639" i="1"/>
  <c r="J640" i="1" s="1"/>
  <c r="J628" i="1"/>
  <c r="I633" i="1"/>
  <c r="J635" i="1"/>
  <c r="J637" i="1"/>
  <c r="I457" i="1"/>
  <c r="J630" i="1"/>
  <c r="I459" i="1"/>
  <c r="J458" i="1"/>
  <c r="J457" i="1"/>
  <c r="I458" i="1"/>
  <c r="I460" i="1"/>
  <c r="J459" i="1"/>
  <c r="I461" i="1"/>
  <c r="J460" i="1"/>
  <c r="I462" i="1"/>
  <c r="J461" i="1"/>
  <c r="I463" i="1"/>
  <c r="J462" i="1"/>
  <c r="I464" i="1"/>
  <c r="J463" i="1"/>
  <c r="I465" i="1"/>
  <c r="J464" i="1"/>
  <c r="I466" i="1"/>
  <c r="J465" i="1"/>
  <c r="J466" i="1"/>
  <c r="I467" i="1"/>
  <c r="G469" i="1"/>
  <c r="J468" i="1"/>
  <c r="J469" i="1" s="1"/>
  <c r="G412" i="1"/>
  <c r="J411" i="1"/>
  <c r="J412" i="1" s="1"/>
  <c r="F113" i="1"/>
  <c r="I112" i="1" s="1"/>
  <c r="I113" i="1" s="1"/>
  <c r="J226" i="1"/>
  <c r="J227" i="1" s="1"/>
  <c r="G227" i="1"/>
  <c r="F170" i="1"/>
  <c r="J753" i="1"/>
  <c r="J754" i="1" s="1"/>
  <c r="G754" i="1"/>
  <c r="F754" i="1"/>
  <c r="I753" i="1"/>
  <c r="I754" i="1" s="1"/>
  <c r="J101" i="1" l="1"/>
  <c r="J103" i="1"/>
  <c r="J105" i="1"/>
  <c r="J107" i="1"/>
  <c r="J109" i="1"/>
  <c r="J102" i="1"/>
  <c r="J104" i="1"/>
  <c r="J106" i="1"/>
  <c r="J108" i="1"/>
  <c r="J110" i="1"/>
  <c r="J112" i="1"/>
  <c r="J113" i="1" s="1"/>
  <c r="I101" i="1"/>
  <c r="J111" i="1"/>
  <c r="I102" i="1"/>
  <c r="I103" i="1"/>
  <c r="I104" i="1"/>
  <c r="I105" i="1"/>
  <c r="I106" i="1"/>
  <c r="I107" i="1"/>
  <c r="I108" i="1"/>
  <c r="I109" i="1"/>
  <c r="I110" i="1"/>
  <c r="I111" i="1"/>
  <c r="J169" i="1"/>
  <c r="J159" i="1"/>
  <c r="J161" i="1"/>
  <c r="J163" i="1"/>
  <c r="J165" i="1"/>
  <c r="J167" i="1"/>
  <c r="I158" i="1"/>
  <c r="J158" i="1"/>
  <c r="J29" i="6" s="1"/>
  <c r="J160" i="1"/>
  <c r="J162" i="1"/>
  <c r="J164" i="1"/>
  <c r="J166" i="1"/>
  <c r="J168" i="1"/>
  <c r="I159" i="1"/>
  <c r="I160" i="1"/>
  <c r="I161" i="1"/>
  <c r="I162" i="1"/>
  <c r="I33" i="6" s="1"/>
  <c r="I163" i="1"/>
  <c r="I164" i="1"/>
  <c r="I165" i="1"/>
  <c r="I166" i="1"/>
  <c r="I37" i="6" s="1"/>
  <c r="I167" i="1"/>
  <c r="I168" i="1"/>
  <c r="I169" i="1"/>
  <c r="J37" i="6" l="1"/>
  <c r="J35" i="6"/>
  <c r="J39" i="6"/>
  <c r="J31" i="6"/>
  <c r="J36" i="6"/>
  <c r="I36" i="6"/>
  <c r="I32" i="6"/>
  <c r="J34" i="6"/>
  <c r="I39" i="6"/>
  <c r="I35" i="6"/>
  <c r="I31" i="6"/>
  <c r="I29" i="6"/>
  <c r="I38" i="6"/>
  <c r="I34" i="6"/>
  <c r="I30" i="6"/>
  <c r="J32" i="6"/>
  <c r="J33" i="6"/>
  <c r="J38" i="6"/>
  <c r="J30" i="6"/>
  <c r="I170" i="1"/>
  <c r="I40" i="6"/>
  <c r="I41" i="6" s="1"/>
  <c r="J170" i="1"/>
  <c r="J40" i="6"/>
  <c r="J41" i="6" s="1"/>
</calcChain>
</file>

<file path=xl/sharedStrings.xml><?xml version="1.0" encoding="utf-8"?>
<sst xmlns="http://schemas.openxmlformats.org/spreadsheetml/2006/main" count="1170" uniqueCount="456">
  <si>
    <t>Direccion:</t>
  </si>
  <si>
    <t>Dirección de Servicios Generales</t>
  </si>
  <si>
    <t>Dir. General:</t>
  </si>
  <si>
    <t>Dirección General de Servicios Públicos Municipales</t>
  </si>
  <si>
    <t>Misión</t>
  </si>
  <si>
    <t xml:space="preserve">Ser una Dirección orientada la eficiencia y el impacto en la prestación de servicios públicos mejorando así la calidad de vida de los habitantes de la ciudad. </t>
  </si>
  <si>
    <t>Visión</t>
  </si>
  <si>
    <t xml:space="preserve">Ser reconocida como un área de interes público y de gran vocación mediante la calidez de los funcionarios al atender las demandas de forma eficaz. </t>
  </si>
  <si>
    <t>Presupuesto Anual Municipal Asignado</t>
  </si>
  <si>
    <t>Presupuesto Anual Municipal Ejercido</t>
  </si>
  <si>
    <t>Porcetanje de Avance</t>
  </si>
  <si>
    <t>Avance Presupuestal Anual</t>
  </si>
  <si>
    <t>Avance de Pronóstico Total</t>
  </si>
  <si>
    <t>Fecha</t>
  </si>
  <si>
    <t>Presupuesto</t>
  </si>
  <si>
    <t>Ejercido</t>
  </si>
  <si>
    <t>Pronóstico</t>
  </si>
  <si>
    <t>Avance</t>
  </si>
  <si>
    <t>Avance de Pronóstico</t>
  </si>
  <si>
    <t>Mes:</t>
  </si>
  <si>
    <t>Acumulado Anual</t>
  </si>
  <si>
    <t>Componente</t>
  </si>
  <si>
    <t>Uso del Tiempo</t>
  </si>
  <si>
    <t>Nombre</t>
  </si>
  <si>
    <t>Cargo</t>
  </si>
  <si>
    <t>Elabora</t>
  </si>
  <si>
    <t>Autoriza</t>
  </si>
  <si>
    <t>Revisa</t>
  </si>
  <si>
    <t xml:space="preserve">Componente 1: </t>
  </si>
  <si>
    <t>Beneficiarios:</t>
  </si>
  <si>
    <t>Servicios por personas fallecidas</t>
  </si>
  <si>
    <t>Eje</t>
  </si>
  <si>
    <t>Ciudad Sustentable</t>
  </si>
  <si>
    <t>Programa</t>
  </si>
  <si>
    <t xml:space="preserve">Cementarios Municipales </t>
  </si>
  <si>
    <t xml:space="preserve">Atender de forma humana a las familias afectadas por el fallecimiento de algunos de sus integrantes. </t>
  </si>
  <si>
    <t>Fecha de inicio</t>
  </si>
  <si>
    <t>Fecha de Termino</t>
  </si>
  <si>
    <t>Ultima Actualización</t>
  </si>
  <si>
    <t>Tipo de Indicador Próposito:</t>
  </si>
  <si>
    <t>1 Estrategico</t>
  </si>
  <si>
    <t xml:space="preserve">Nombre de Indicador:   </t>
  </si>
  <si>
    <t>Personas fallecidas</t>
  </si>
  <si>
    <t>Unidad de Medida:</t>
  </si>
  <si>
    <t>servicios</t>
  </si>
  <si>
    <t>Indicadores:</t>
  </si>
  <si>
    <t>1 Eficacia</t>
  </si>
  <si>
    <t>Descripción</t>
  </si>
  <si>
    <t xml:space="preserve">Atender de forma humana y eficiente a las familias de las personas fallecidas. </t>
  </si>
  <si>
    <t>Fines u</t>
  </si>
  <si>
    <t xml:space="preserve">Brindar un servicio de calidad a las familias de los fallecidos. </t>
  </si>
  <si>
    <t>Objetivos</t>
  </si>
  <si>
    <t>Lograr que el proceso de sepultura sea eficaz.</t>
  </si>
  <si>
    <t>Proyectos</t>
  </si>
  <si>
    <t>Cementerios Municipales</t>
  </si>
  <si>
    <t>Actividades</t>
  </si>
  <si>
    <t>Valor Inicial</t>
  </si>
  <si>
    <t>Valor Actual</t>
  </si>
  <si>
    <t>Avance Real</t>
  </si>
  <si>
    <t>Pron. Acum</t>
  </si>
  <si>
    <t>Avance Acum</t>
  </si>
  <si>
    <t>% Anual</t>
  </si>
  <si>
    <t>% de Avance</t>
  </si>
  <si>
    <t>TOTAL</t>
  </si>
  <si>
    <t xml:space="preserve">Componente 2: </t>
  </si>
  <si>
    <t>Presupuesto ingresado por cementerios</t>
  </si>
  <si>
    <t>Próposito</t>
  </si>
  <si>
    <t>Presupuesto ingresado por cementerios municipales</t>
  </si>
  <si>
    <t>Contabilizar los ingresos por cementerios debido a los servicios otorgados</t>
  </si>
  <si>
    <t>Contabilizar los ingresos recaudados anualmente</t>
  </si>
  <si>
    <t>Cementarios Municipales</t>
  </si>
  <si>
    <t>Captura del servicio</t>
  </si>
  <si>
    <t xml:space="preserve">Busqueda y registro </t>
  </si>
  <si>
    <t>Regularización</t>
  </si>
  <si>
    <t>Sepultura</t>
  </si>
  <si>
    <t>Componente 3:</t>
  </si>
  <si>
    <t>Cabezas de ganado sacrificado por Rastro Municipal</t>
  </si>
  <si>
    <t>Control sanitario del Rastro Municipal</t>
  </si>
  <si>
    <t>Mejorar la higenización del área de sacrificio</t>
  </si>
  <si>
    <t>Ultima Actualizacion</t>
  </si>
  <si>
    <t xml:space="preserve">Cabezas de ganado sacrificado </t>
  </si>
  <si>
    <t>Cabezas de ganado</t>
  </si>
  <si>
    <t>Aturdir, descabezar, despiezar, eviscerar, seleccionar, lavar y pesar el ganado introducido.</t>
  </si>
  <si>
    <t>Dar el servicio de sacrificio a la ciudadanía.</t>
  </si>
  <si>
    <t>Que el personal de un servicio óptimo para incrementar el sacrificio.</t>
  </si>
  <si>
    <t>Que la carne salga lo más limpia posible del establecimiento.</t>
  </si>
  <si>
    <t>1.-  Se aturde el animal</t>
  </si>
  <si>
    <t>2.-  Se descabeza</t>
  </si>
  <si>
    <t>3.-  Se despiela</t>
  </si>
  <si>
    <t>4.-  Se eviscera</t>
  </si>
  <si>
    <t>5.-  Se lava</t>
  </si>
  <si>
    <t>6.-  Se pesa</t>
  </si>
  <si>
    <t>Componente 4:</t>
  </si>
  <si>
    <t>Presupuesto ingresado por rastro municipal</t>
  </si>
  <si>
    <t xml:space="preserve">Presupuesto ingresado por rastro municipal </t>
  </si>
  <si>
    <t xml:space="preserve">Ingresos recaudados a traves del Rastro Municipal por las cebezas de ganado. </t>
  </si>
  <si>
    <t xml:space="preserve">Registro </t>
  </si>
  <si>
    <t>Inpección sanitaria</t>
  </si>
  <si>
    <t>Pago</t>
  </si>
  <si>
    <t>Recaudación</t>
  </si>
  <si>
    <t xml:space="preserve">Nota: este indicador es nuevo a medir, por lo que no hay pronóstico. </t>
  </si>
  <si>
    <t>Tipo de Indicador:</t>
  </si>
  <si>
    <t>Tipo de Indicador</t>
  </si>
  <si>
    <t>meses</t>
  </si>
  <si>
    <t>1  Eficacia</t>
  </si>
  <si>
    <t>1  Estrategico</t>
  </si>
  <si>
    <t>Enero</t>
  </si>
  <si>
    <t>2  Eficiencia</t>
  </si>
  <si>
    <t>2  Gestion</t>
  </si>
  <si>
    <t>Febrero</t>
  </si>
  <si>
    <t xml:space="preserve">3  Economía </t>
  </si>
  <si>
    <t>Marzo</t>
  </si>
  <si>
    <t>Abril</t>
  </si>
  <si>
    <t>Mayo</t>
  </si>
  <si>
    <t>Junio</t>
  </si>
  <si>
    <t>Julio</t>
  </si>
  <si>
    <t>Agosto</t>
  </si>
  <si>
    <t>2 Cobertura</t>
  </si>
  <si>
    <t>Septiembre</t>
  </si>
  <si>
    <t>3 Impacto</t>
  </si>
  <si>
    <t>Octubre</t>
  </si>
  <si>
    <t>4 Eficiencia</t>
  </si>
  <si>
    <t>Noviembre</t>
  </si>
  <si>
    <t>5 Calidad</t>
  </si>
  <si>
    <t>Diciembre</t>
  </si>
  <si>
    <t>6 Equidad</t>
  </si>
  <si>
    <t>Componente 5:</t>
  </si>
  <si>
    <t>Presupuesto ingresado por degüello de aves</t>
  </si>
  <si>
    <t>Presupuesto ingresado por el Rastro Municipal  por degüello de aves</t>
  </si>
  <si>
    <t>Componente 6:</t>
  </si>
  <si>
    <t>Tratamientos de salud animal y consulta externa</t>
  </si>
  <si>
    <t xml:space="preserve">Ciudad Sustentable </t>
  </si>
  <si>
    <t>Eficiente servicio de la Jefatura de Salud y Control Animal</t>
  </si>
  <si>
    <t>Promover y coordinar los esfuerzos de las autoridades municipales y estatales</t>
  </si>
  <si>
    <t>Tipo de Indicador  :</t>
  </si>
  <si>
    <t>Tratamientos otorgados</t>
  </si>
  <si>
    <t xml:space="preserve">Brindar un adecuado tratamiento de salud preventiva y pública de caninos y felinos. </t>
  </si>
  <si>
    <t xml:space="preserve">Cumplir con las atencíones médicas solicitadas. </t>
  </si>
  <si>
    <t>Programa de vacunación</t>
  </si>
  <si>
    <t>Programa de esterilización</t>
  </si>
  <si>
    <t>Otorgar el personal necesario para ambos turnos .</t>
  </si>
  <si>
    <t>Componente 7:</t>
  </si>
  <si>
    <t>Animales capturados en vía pública</t>
  </si>
  <si>
    <t xml:space="preserve">Eficacia en el cumplimiento de los reportes solicitados por la ciudadanía para el retiro de caninos y felinos en la vía pública y de animales agresores.       </t>
  </si>
  <si>
    <t>Obtener apoyo de Seguridad Publica para realizar los reportes.</t>
  </si>
  <si>
    <t>Realizar la captura de los caninos y felinos que están en la vía pública.</t>
  </si>
  <si>
    <t>Otorgar el personal necesario para ambos turnos.</t>
  </si>
  <si>
    <t>Componente 8:</t>
  </si>
  <si>
    <t>Eutanasias realizadas</t>
  </si>
  <si>
    <t xml:space="preserve">Concretar el servicio de la captura de animales retirados de la vía pública, cumpliendo con la Norma Oficial Mexicana para los Centros de Salud Animal y brindar el servicio de eutanasia en mascotas que trae el propietario.  </t>
  </si>
  <si>
    <t>Salud Publica: Control de las enfermedades transmisibles de los animales al hombre.</t>
  </si>
  <si>
    <t>Establecer convenio con la Secretaría de Salud para obtener el medicamento para realizar el servicio</t>
  </si>
  <si>
    <t>el  servicio de eutanasia.</t>
  </si>
  <si>
    <t>Tramitar ante Recursos Materiales el medicamento indicado para el servicio.</t>
  </si>
  <si>
    <t xml:space="preserve"> Establecer el convenio para la recolección de residuos biológicos (residuos cárnicos).</t>
  </si>
  <si>
    <t>Sacrificio de caninos y felinos.</t>
  </si>
  <si>
    <t>Componente 9:</t>
  </si>
  <si>
    <t xml:space="preserve">Ciudad sustentable </t>
  </si>
  <si>
    <t xml:space="preserve">Eficiente servicio en el Centro de Salud y Control Animal </t>
  </si>
  <si>
    <t>Promover y coordinar los esfuerzos de las autoridades municipales y estatales ,para brindar atención con eficiencia</t>
  </si>
  <si>
    <t>Componente 10:</t>
  </si>
  <si>
    <t>Esterilizaciones realizadas</t>
  </si>
  <si>
    <t>Realizar la esterilización de perros y gatos de manera preventiva para evitar la sobrepoblación</t>
  </si>
  <si>
    <t xml:space="preserve">Diminuir la población de caninos y felinos. </t>
  </si>
  <si>
    <t>Tener una sociedad responsable en la tenencia de mascotas</t>
  </si>
  <si>
    <t xml:space="preserve">Disminuir la población de caninos y felinos en la calle y de la calle. </t>
  </si>
  <si>
    <t>Llamar para programas cita</t>
  </si>
  <si>
    <t>Pago de la esterilización correspondiente</t>
  </si>
  <si>
    <t>Campañas de esterilización en colonias</t>
  </si>
  <si>
    <t>Realizar un registro</t>
  </si>
  <si>
    <t>Práctica de la esterilización</t>
  </si>
  <si>
    <t>Componente 11:</t>
  </si>
  <si>
    <t>Mantenimiento del Parque Vehícular</t>
  </si>
  <si>
    <t>Lograr un eficiente parque vehicular municipal</t>
  </si>
  <si>
    <t>Lograr mejorar la eficiencia en las reparaciones vehiculares</t>
  </si>
  <si>
    <t xml:space="preserve">Servicios realizados </t>
  </si>
  <si>
    <t>Brindar un trabajo oportuno y eficaz con atención inmediata  a las diferentes áreas del ayuntamiento y de esta forma contribuir para que puedan desempeñar sus funciones administrativas brindando un eficiente servicio a favor de la comunidad Tonalteca.</t>
  </si>
  <si>
    <t>Conservacion, mantenimiento y reparacion de los vehiculos municipales.</t>
  </si>
  <si>
    <t>Capacitaciones al personal que labora en el taller municipal en materia de mecanica</t>
  </si>
  <si>
    <t>1.- Servicio de  niveles de aceite.</t>
  </si>
  <si>
    <t>2.- Cambio de  llanta.</t>
  </si>
  <si>
    <t>3.- Servicio de grua.</t>
  </si>
  <si>
    <t>4.- Mecanica  general.</t>
  </si>
  <si>
    <t>Componente 12:</t>
  </si>
  <si>
    <t>Saneamiento y desazolve de la linea de aguas residuales</t>
  </si>
  <si>
    <t>Propiciar un eficiente funcionamiento de la infraestructura
pluvial y sanitaria</t>
  </si>
  <si>
    <t>Mejorar el funcionamiento las lineas sanitarias</t>
  </si>
  <si>
    <t>Servicios de dezasolve, fugas de agua y hundimientos</t>
  </si>
  <si>
    <t xml:space="preserve">Mejorar el saneamiento y desazolve de la linea de aguas residuales, para que estén en buen estado y en pleno funcionamiento, haciendo que el sistema de drenaje funcione de una forma óptima y sin complicaciones. </t>
  </si>
  <si>
    <t>El personal se encarga de atender los reportes que hacen los ciudadanos y los oficios con el apoyo de la retro excavadora y el volteo para retirar la basura, lodo de las bocas de tormentas, y de los desazolves de los registros de las calles, cuando salen las aguas negras de los registros, para que no se están que y no se salga de su cause y no ocasionen inundaciones. Las cuadrillas atienden los reportes o oficios que llegan a la dependencia de fugas de agua, en el cual se utiliza manguera industrial. En los Hundimientos se checa si el problema es del tubo de drenaje o de la toma de agua para reparar y evitar, que el hundimiento se haga más  grande. También las cuadrillas atienden las oficinas en cuestión de fontanería para la reparación de lavabos, w.c  o reparación de goteras para la impermeabilizar las azoteas de las oficinas.</t>
  </si>
  <si>
    <t>H. AYUNTAMIENTO DE TONALA JALISCO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</si>
  <si>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</si>
  <si>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</si>
  <si>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</si>
  <si>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</si>
  <si>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</si>
  <si>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</si>
  <si>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</si>
  <si>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</si>
  <si>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</si>
  <si>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</si>
  <si>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</si>
  <si>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SUPUESTOS</t>
  </si>
  <si>
    <t>FIN</t>
  </si>
  <si>
    <t>ANUAL</t>
  </si>
  <si>
    <t>PROPOSITO</t>
  </si>
  <si>
    <t>EFECTOS</t>
  </si>
  <si>
    <t>CAUSAS</t>
  </si>
  <si>
    <t>PROPOSITO / DESCRIPCION COMPONENTES</t>
  </si>
  <si>
    <t>COMPONENTES</t>
  </si>
  <si>
    <t>PROYECTOS / ACTIVIDADES</t>
  </si>
  <si>
    <t>FINES</t>
  </si>
  <si>
    <t>MEDIOS</t>
  </si>
  <si>
    <t>H. AYUNTAMIENTO DE TONALA 2012 - 2015</t>
  </si>
  <si>
    <t>CRONOGRAMA DE ACTIVIDADES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</si>
  <si>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</si>
  <si>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</si>
  <si>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</si>
  <si>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</si>
  <si>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</si>
  <si>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</si>
  <si>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</si>
  <si>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</si>
  <si>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</si>
  <si>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</si>
  <si>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</si>
  <si>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</si>
  <si>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</si>
  <si>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</si>
  <si>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</si>
  <si>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COMPONENTE 1</t>
  </si>
  <si>
    <t>E.1.1</t>
  </si>
  <si>
    <t>COMPONENTE 2</t>
  </si>
  <si>
    <t>COMPONENTE 3</t>
  </si>
  <si>
    <t>COMPONENTE 4</t>
  </si>
  <si>
    <t>COMPONENTE 5</t>
  </si>
  <si>
    <t>COMPONENTE 6</t>
  </si>
  <si>
    <t>COMPONENTE 7</t>
  </si>
  <si>
    <t>COMPONENTE 8</t>
  </si>
  <si>
    <t>OTRAS ACTIVIDADES</t>
  </si>
  <si>
    <t>DIR. DE PROGRAMACION Y PRESUPUESTOS</t>
  </si>
  <si>
    <t>ESTIMACION DE EGRESOS PARA EL EJERCICIO 2015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</si>
  <si>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</si>
  <si>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</si>
  <si>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</si>
  <si>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</si>
  <si>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</si>
  <si>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</si>
  <si>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</si>
  <si>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</si>
  <si>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</si>
  <si>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</si>
  <si>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</si>
  <si>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</si>
  <si>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</si>
  <si>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</si>
  <si>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</si>
  <si>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</si>
  <si>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</si>
  <si>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</si>
  <si>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</si>
  <si>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</si>
  <si>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</si>
  <si>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</si>
  <si>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</si>
  <si>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</si>
  <si>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</si>
  <si>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</si>
  <si>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</si>
  <si>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</si>
  <si>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</si>
  <si>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</si>
  <si>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</si>
  <si>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</si>
  <si>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</si>
  <si>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</si>
  <si>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</si>
  <si>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</si>
  <si>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</si>
  <si>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</si>
  <si>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</si>
  <si>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</si>
  <si>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</si>
  <si>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</si>
  <si>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</si>
  <si>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</si>
  <si>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</si>
  <si>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</si>
  <si>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</si>
  <si>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</si>
  <si>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</si>
  <si>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</si>
  <si>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</si>
  <si>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</si>
  <si>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EGRESOS EJERCIDOS EJERCICIO 2015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</si>
  <si>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</si>
  <si>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</si>
  <si>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</si>
  <si>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</si>
  <si>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</si>
  <si>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</si>
  <si>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</si>
  <si>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</si>
  <si>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</si>
  <si>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</si>
  <si>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</si>
  <si>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</si>
  <si>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</si>
  <si>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</si>
  <si>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</si>
  <si>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</si>
  <si>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</si>
  <si>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</si>
  <si>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</si>
  <si>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</si>
  <si>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</si>
  <si>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</si>
  <si>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</si>
  <si>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</si>
  <si>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</si>
  <si>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</si>
  <si>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</si>
  <si>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</si>
  <si>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</si>
  <si>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1 Habitantes</t>
  </si>
  <si>
    <t>1 Familias</t>
  </si>
  <si>
    <t>1 Personas</t>
  </si>
  <si>
    <t>1 Hogares</t>
  </si>
  <si>
    <t xml:space="preserve">Que los carniceros del municipio tengan a la mano su abasto para proveerse de </t>
  </si>
  <si>
    <t>carne para consumo humano de calidad.</t>
  </si>
  <si>
    <t xml:space="preserve">Contabilizar por ingresos mediante el Rastro para que a largo plazo se pueda </t>
  </si>
  <si>
    <t xml:space="preserve">invertir en proyectos de sostenibilidad </t>
  </si>
  <si>
    <t xml:space="preserve">Cumplir con el objetivo de realizar al 100% los reportes solicitados por la ciudadanía </t>
  </si>
  <si>
    <t xml:space="preserve">para el retiro de caninos y felinos en la vía pública y de animales agresores </t>
  </si>
  <si>
    <t xml:space="preserve">Obtener la cantidad de vehículos necesarios y en buen estado y el personal </t>
  </si>
  <si>
    <t>suficiente para la captura de los caninos y felinos.</t>
  </si>
  <si>
    <t xml:space="preserve">Contar con el elemento de Seguridad Publica para el retiro de caninos y felinos en </t>
  </si>
  <si>
    <t>vía publica</t>
  </si>
  <si>
    <t>mejor limpieza de los registros, lineas de drenajes y retirar el azolve de los mismos.</t>
  </si>
  <si>
    <t xml:space="preserve">Evitar las inundaciónes del municipio con el apoyo de la retro excavadora para la  </t>
  </si>
  <si>
    <t>Brenda J. Ramírez Castro</t>
  </si>
  <si>
    <t>Sergio S. González Alcántara</t>
  </si>
  <si>
    <t>Rubén González Gutiérrez</t>
  </si>
  <si>
    <t>Servicios</t>
  </si>
  <si>
    <t>Ingreso</t>
  </si>
  <si>
    <t>Proposito</t>
  </si>
  <si>
    <t>desgloce de beneficiarios 2018</t>
  </si>
  <si>
    <t>No aplica</t>
  </si>
  <si>
    <t>MENSUAL</t>
  </si>
  <si>
    <t>MATRIZ DE INDICADORES DE RESULTADOS 2018</t>
  </si>
  <si>
    <t>ARBOL DE PROBLEMAS 2018</t>
  </si>
  <si>
    <t>ARBOL DE OBJETIVOS 2018</t>
  </si>
  <si>
    <t>Una familia beneificiado por persona fallecida</t>
  </si>
  <si>
    <t>Bitacora de registro en cementerios municipales</t>
  </si>
  <si>
    <t xml:space="preserve">Que no haya ninguna persona fallecida en el municipio. Qu eno haya espacio públicos para sepultar. </t>
  </si>
  <si>
    <t>Por cada $3 pesos ingresados se beneficia una persona</t>
  </si>
  <si>
    <t>Se benefician 10 familias tonaltecas por cabeza de ganado sacrificada</t>
  </si>
  <si>
    <t>Bitacora de ingresos y sacrificios del Rastro Municipal.</t>
  </si>
  <si>
    <t>Se realiza el calculo solo para el municipioo de forma directa, de forma indirecta se benefician familais del AMG.</t>
  </si>
  <si>
    <t xml:space="preserve">Se contabilizan los ingresos mediante lo recabado en la recaudadora municipal </t>
  </si>
  <si>
    <t>Recibos y facturas</t>
  </si>
  <si>
    <t xml:space="preserve">Se cotejaran las cifras de la Recaudadora Municipal y del Rastro Municipal para que cuadren y se cotejen. </t>
  </si>
  <si>
    <t>Registros de atención médica</t>
  </si>
  <si>
    <t>Se beneficia una familia directamente por el tratamiento de la salud animal a caninos o falinos</t>
  </si>
  <si>
    <t>Se benefician 10 personas por animal capturado en vía púiblica, ya que evitamos con ello la propagación de caninos y felinos en vía pública.</t>
  </si>
  <si>
    <t>Seguimiento a servicios de animales capturados en vía pública</t>
  </si>
  <si>
    <t xml:space="preserve">Que no haya un seguimiento adecuado a cada una de las atención médico veterianarias. </t>
  </si>
  <si>
    <t xml:space="preserve">Que se disminuya notablemente la atención a servicios debido al mal estado del parque vehícular o de las condiciones climatológicas. </t>
  </si>
  <si>
    <t xml:space="preserve">Se beneficia una familia directamente por la práctica de la eutanacia evitando el sufrimiento y la agonia. </t>
  </si>
  <si>
    <t xml:space="preserve">Que se agote el recurso para la adquisición de insumos médicos. </t>
  </si>
  <si>
    <t xml:space="preserve">Se beneficia una familia directamente por la práctica de la esterilización evitando la proliferación de animales. </t>
  </si>
  <si>
    <t xml:space="preserve">Bitacora de esterilizaciones prácticadas en la Jefatura de Control y Salud Animal </t>
  </si>
  <si>
    <t xml:space="preserve">Bitacora de eutanasias prácticadas en la Jefatura de Control y Salud Animal </t>
  </si>
  <si>
    <t xml:space="preserve">Que se agote el recurso para la adquisición de insumos médicos y material quirúrquico. </t>
  </si>
  <si>
    <t>Por cada servicio prácticado se benefician 15 hogares ó familias</t>
  </si>
  <si>
    <t>Manual de seguimiento a servicios del parque vehícular</t>
  </si>
  <si>
    <t xml:space="preserve">Que no haya presupuesto para la reparación, que se agoten las piezas requeridas y tarden en llegar y que haya atrazo en la atención del parque vehícular. </t>
  </si>
  <si>
    <t>Por cada servicio realizado se benefician 15 hogares ó familias</t>
  </si>
  <si>
    <t xml:space="preserve">Que no haya material e insumos para la atención, o en su caso, se sobre sature el trabajo. </t>
  </si>
  <si>
    <t xml:space="preserve">Ser una Dirección que se caracterice por mejorar el espacios público de manera integral para elevar la calidad de vida en el municipio. </t>
  </si>
  <si>
    <t xml:space="preserve">No es una Dirección que se caracterice por mejorar el espacios público de manera integral para elevar la calidad de vida en el municipio. </t>
  </si>
  <si>
    <t xml:space="preserve">No se atienden  los servicios de sepultura en el momento oportuno </t>
  </si>
  <si>
    <t xml:space="preserve">No se tiene un registro histórico y público de los ingresos por el Rastro Municipal </t>
  </si>
  <si>
    <t xml:space="preserve">Existe una gran proliferación de perros y gatos de y en la calle.   </t>
  </si>
  <si>
    <t>Hay un aumento de perros y gatos en la calle</t>
  </si>
  <si>
    <t>Se carece de prácticas de esterilización canina y felina</t>
  </si>
  <si>
    <t xml:space="preserve">Dura mucho tiempo en reparación y en la espera de piezas para su funcionamiento </t>
  </si>
  <si>
    <t>Aumentan los problemas de saturación de aguas grises expuestas</t>
  </si>
  <si>
    <t xml:space="preserve">No hay un comparativo de ingresos por rastro, para reinvertirlo en la innovación y modernización del mismo </t>
  </si>
  <si>
    <t xml:space="preserve">No logramos establecer un control del sacrificio de ganado </t>
  </si>
  <si>
    <t>No hay comprobación de los ingresos públicos  y que con ello sea factible reinvertirlo en su mejora tecnológica</t>
  </si>
  <si>
    <t>La atención avícola no ha sido impulsada en el municipio</t>
  </si>
  <si>
    <t xml:space="preserve">Falta un seguimiento a los tratamientos de salud animal y de consulta </t>
  </si>
  <si>
    <t>Por cada hembra embarazada de la calle y en la calle, aumentan en promedio 10 perros en la misma situación</t>
  </si>
  <si>
    <t>No se han mejorado las instalaciones de los Cementerios Municipales</t>
  </si>
  <si>
    <t>La prevención de la salud animal esta debilitada</t>
  </si>
  <si>
    <t>No existe la cultura de la adopción canina y felina</t>
  </si>
  <si>
    <t xml:space="preserve">Los habitantes del municipio no son consientes de que es importante evitar el sufrimiento animal </t>
  </si>
  <si>
    <t xml:space="preserve">Las personas continúan abandonando a perros y gatos </t>
  </si>
  <si>
    <t xml:space="preserve">Las familias han reducido los sepelios en el municipio </t>
  </si>
  <si>
    <t xml:space="preserve">No se ha designado un presupuesto operativo exclusivo para Cementerios Municipales </t>
  </si>
  <si>
    <t xml:space="preserve">La contabilidad y trasparencia de los ingresos en el Rastro Municipal no ha sido prioritario </t>
  </si>
  <si>
    <t>Los tratamiento de salud animal deben ser registrados y analizados de forma histórica</t>
  </si>
  <si>
    <t>Hay un aumento exponencial de gatos y perros en y de la calle</t>
  </si>
  <si>
    <t xml:space="preserve">El sufrimiento animal por patologías se prolonga debido a la falta de cultura de la protección animal </t>
  </si>
  <si>
    <t>Se carece de una cultura de esterilización tanto de hembras y machos canina y felina</t>
  </si>
  <si>
    <t>La atención oportuna de los servicios públicos municipales se rezaga</t>
  </si>
  <si>
    <t>Cada año se presentan aguas grises expuestas que ponen en riesgo la salud pública</t>
  </si>
  <si>
    <t xml:space="preserve">No hay  inversión estratégica en innovación y tecnología para el Rastro Municipal </t>
  </si>
  <si>
    <t xml:space="preserve">Los servicios que presta el Rastro Municipal son practicados bajo los mismos lineamientos técnicos y jurídicos </t>
  </si>
  <si>
    <t xml:space="preserve">Las finanzas públicas en materia de degüello de aves no han sido impulsadas para la atención </t>
  </si>
  <si>
    <t>De manera anual se vuelve necesario el saneamiento y desazolve, debido a que aun se dejan residuos en vía pública</t>
  </si>
  <si>
    <t>No se analiza el presupuesto ingresado por Cementerios</t>
  </si>
  <si>
    <t xml:space="preserve">Se carece de certificaciones municipales en materia de Innovación del Rastro Municipal </t>
  </si>
  <si>
    <t xml:space="preserve">La contabilidad y trasparencia de los ingresos por degüello de aves no ha sido relevante </t>
  </si>
  <si>
    <t xml:space="preserve">El Parque Vehicular del área de servicios es obsoleto </t>
  </si>
  <si>
    <t xml:space="preserve">No se contabiliza el presupuesto ingresado en los comentarios municipales </t>
  </si>
  <si>
    <t xml:space="preserve">No se tiene un registro histórico y público de los ingresos por el degüello de Aves </t>
  </si>
  <si>
    <t>No existe una cultura en el municipio para la práctica de eutanasias</t>
  </si>
  <si>
    <t>El  Parque Vehicular presente anomalías</t>
  </si>
  <si>
    <t xml:space="preserve">Falta de prevención en materia de saneamiento y desazolve </t>
  </si>
  <si>
    <t>No se cuenta publicado un histórico municipal que evidencie eficiencia</t>
  </si>
  <si>
    <t xml:space="preserve">No se ha identificado gráficamente y estadísticamente año con año las patologías animales de mayor impacto municipal </t>
  </si>
  <si>
    <t xml:space="preserve">Se aumenta el sufrimiento animal en padecimientos </t>
  </si>
  <si>
    <t xml:space="preserve">Se tiene designado un presupuesto operativo  para Cementerios Municipales </t>
  </si>
  <si>
    <t xml:space="preserve">Se han mejorados los procesos de sacrificio en el Rastro Municipal </t>
  </si>
  <si>
    <t xml:space="preserve">Los servicios que presta el Rastro Municipal son practicados bajo los nuevos lineamientos técnicos y jurídicos </t>
  </si>
  <si>
    <t>Han disminuido los gatos y perros de y en  la calle</t>
  </si>
  <si>
    <t xml:space="preserve">El sufrimiento animal por patologías se ha reducido debido al aumento de la cultura de la protección animal </t>
  </si>
  <si>
    <t>Se han mejorado las instalaciones de los Cementerios Municipales</t>
  </si>
  <si>
    <t>Se analiza el presupuesto ingresado por Cementerios</t>
  </si>
  <si>
    <t xml:space="preserve">Se están gestionando certificaciones municipales en materia de Innovación del Rastro Municipal </t>
  </si>
  <si>
    <t xml:space="preserve">La contabilidad y trasparencia de los ingresos en el Rastro Municipal  ha mejorado </t>
  </si>
  <si>
    <t xml:space="preserve">La contabilidad y trasparencia de los ingresos por degüello de aves ha sido más relevante </t>
  </si>
  <si>
    <t>La prevención de la salud animal esta fortalecida</t>
  </si>
  <si>
    <t>Hay una cultura de la adopción canina y felina</t>
  </si>
  <si>
    <t xml:space="preserve">Los habitantes del municipio son consientes de que es importante evitar el sufrimiento animal </t>
  </si>
  <si>
    <t xml:space="preserve">Las personas han disminuido el abandonando de perros y gatos </t>
  </si>
  <si>
    <t xml:space="preserve">Se adquirió nuevo  Parque Vehicular del área de servicios </t>
  </si>
  <si>
    <t xml:space="preserve">Las familias Tonaltecas prefieren sepultar a sus fallecidos en cementerios municipales. </t>
  </si>
  <si>
    <t xml:space="preserve">Las familias Tonaltecas prefieren sepultar a sus fallecidos en otras cementerios fuera del municipio </t>
  </si>
  <si>
    <t xml:space="preserve">Hay un comparativos anuales de ingresos por rastro </t>
  </si>
  <si>
    <t>La atención avícola  ha sido impulsada en el municipio</t>
  </si>
  <si>
    <t xml:space="preserve">Se ha identificado gráficamente y estadísticamente año con año las patologías animales de mayor impacto municipal </t>
  </si>
  <si>
    <t>Se ha logrado disminuir la proliferación de perros y gatos en la calle</t>
  </si>
  <si>
    <t>Disminuyen  los problemas de saturación de aguas grises expuestas</t>
  </si>
  <si>
    <t>Las familias han preferido sepultar a sus familiares en los Cementerios Municipales</t>
  </si>
  <si>
    <t xml:space="preserve">Las finanzas públicas en materia de degüello de aves han mejorado y se lleva un control de los ingresos </t>
  </si>
  <si>
    <t>Los tratamiento de salud anima son registrados y analizados y ya están institucionalizados</t>
  </si>
  <si>
    <t>Se tiene una sociedad más educada en temas de  esterilización de hembras y machos caninos y felinos</t>
  </si>
  <si>
    <t xml:space="preserve">Se ha reducido  anualmente la exposición de aguas grises </t>
  </si>
  <si>
    <t xml:space="preserve">Se cuenta con estadísticas anuales y mensuales de los ingresos </t>
  </si>
  <si>
    <t>Hay comprobación de los ingresos públicos por Rastro Municipal y por degüello de aves</t>
  </si>
  <si>
    <t>Se disminuyó el sufrimiento animal por padecimientos terminales</t>
  </si>
  <si>
    <t>Se fortaleció y aumento la prácticas de esterilización canina y felina</t>
  </si>
  <si>
    <t xml:space="preserve">Se disminuyo el tiempo de atención a los servicios públicos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</si>
</sst>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405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4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7" borderId="5" xfId="0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49" fontId="4" fillId="5" borderId="5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6" xfId="0" applyNumberFormat="1" applyFont="1" applyFill="1" applyBorder="1"/>
    <xf numFmtId="49" fontId="4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1" fillId="0" borderId="1" xfId="0" applyFont="1" applyFill="1" applyBorder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4" fillId="0" borderId="0" xfId="0" applyFont="1" applyAlignment="1"/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7" borderId="0" xfId="4" applyFont="1" applyFill="1"/>
    <xf numFmtId="0" fontId="17" fillId="7" borderId="0" xfId="4" applyFont="1" applyFill="1" applyAlignment="1">
      <alignment horizontal="center"/>
    </xf>
    <xf numFmtId="0" fontId="16" fillId="9" borderId="1" xfId="4" applyFont="1" applyFill="1" applyBorder="1"/>
    <xf numFmtId="0" fontId="16" fillId="9" borderId="13" xfId="4" applyFont="1" applyFill="1" applyBorder="1"/>
    <xf numFmtId="0" fontId="16" fillId="9" borderId="14" xfId="4" applyFont="1" applyFill="1" applyBorder="1"/>
    <xf numFmtId="0" fontId="18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0" fontId="16" fillId="7" borderId="1" xfId="4" applyNumberFormat="1" applyFont="1" applyFill="1" applyBorder="1" applyAlignment="1">
      <alignment vertical="top" wrapText="1"/>
    </xf>
    <xf numFmtId="0" fontId="18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9" fillId="0" borderId="0" xfId="0" applyFont="1"/>
    <xf numFmtId="43" fontId="0" fillId="0" borderId="0" xfId="1" applyFont="1"/>
    <xf numFmtId="0" fontId="20" fillId="0" borderId="0" xfId="0" applyFont="1"/>
    <xf numFmtId="0" fontId="20" fillId="0" borderId="0" xfId="0" applyFont="1" applyAlignment="1">
      <alignment horizontal="right"/>
    </xf>
    <xf numFmtId="0" fontId="21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43" fontId="20" fillId="4" borderId="1" xfId="1" applyFont="1" applyFill="1" applyBorder="1" applyAlignment="1">
      <alignment horizontal="center"/>
    </xf>
    <xf numFmtId="43" fontId="20" fillId="11" borderId="1" xfId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43" fontId="22" fillId="0" borderId="1" xfId="1" applyFont="1" applyBorder="1"/>
    <xf numFmtId="43" fontId="22" fillId="11" borderId="1" xfId="1" applyFont="1" applyFill="1" applyBorder="1"/>
    <xf numFmtId="0" fontId="22" fillId="0" borderId="1" xfId="0" applyFont="1" applyBorder="1"/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wrapText="1"/>
    </xf>
    <xf numFmtId="43" fontId="20" fillId="11" borderId="1" xfId="1" applyFont="1" applyFill="1" applyBorder="1"/>
    <xf numFmtId="0" fontId="22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2" fillId="5" borderId="1" xfId="0" applyFont="1" applyFill="1" applyBorder="1" applyAlignment="1">
      <alignment horizontal="left"/>
    </xf>
    <xf numFmtId="0" fontId="22" fillId="5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3" fontId="23" fillId="0" borderId="1" xfId="1" applyFont="1" applyBorder="1"/>
    <xf numFmtId="43" fontId="0" fillId="0" borderId="1" xfId="1" applyFont="1" applyBorder="1"/>
    <xf numFmtId="43" fontId="23" fillId="11" borderId="1" xfId="1" applyFont="1" applyFill="1" applyBorder="1"/>
    <xf numFmtId="43" fontId="0" fillId="11" borderId="1" xfId="1" applyFont="1" applyFill="1" applyBorder="1"/>
    <xf numFmtId="0" fontId="20" fillId="11" borderId="2" xfId="0" applyFont="1" applyFill="1" applyBorder="1" applyAlignment="1"/>
    <xf numFmtId="0" fontId="20" fillId="11" borderId="4" xfId="0" applyFont="1" applyFill="1" applyBorder="1" applyAlignment="1"/>
    <xf numFmtId="0" fontId="25" fillId="7" borderId="0" xfId="4" applyFont="1" applyFill="1"/>
    <xf numFmtId="0" fontId="25" fillId="7" borderId="0" xfId="4" applyFont="1" applyFill="1" applyBorder="1"/>
    <xf numFmtId="0" fontId="26" fillId="7" borderId="0" xfId="4" applyFont="1" applyFill="1"/>
    <xf numFmtId="0" fontId="27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left"/>
    </xf>
    <xf numFmtId="0" fontId="28" fillId="8" borderId="1" xfId="0" applyFont="1" applyFill="1" applyBorder="1" applyAlignment="1">
      <alignment horizontal="left" wrapText="1"/>
    </xf>
    <xf numFmtId="0" fontId="29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7" fillId="7" borderId="0" xfId="0" applyFont="1" applyFill="1"/>
    <xf numFmtId="3" fontId="27" fillId="7" borderId="1" xfId="0" applyNumberFormat="1" applyFont="1" applyFill="1" applyBorder="1"/>
    <xf numFmtId="3" fontId="29" fillId="7" borderId="1" xfId="0" applyNumberFormat="1" applyFont="1" applyFill="1" applyBorder="1"/>
    <xf numFmtId="0" fontId="30" fillId="7" borderId="0" xfId="4" applyFont="1" applyFill="1"/>
    <xf numFmtId="0" fontId="27" fillId="7" borderId="0" xfId="0" applyNumberFormat="1" applyFont="1" applyFill="1"/>
    <xf numFmtId="49" fontId="7" fillId="7" borderId="1" xfId="0" applyNumberFormat="1" applyFont="1" applyFill="1" applyBorder="1"/>
    <xf numFmtId="9" fontId="4" fillId="7" borderId="12" xfId="0" applyNumberFormat="1" applyFont="1" applyFill="1" applyBorder="1" applyAlignment="1"/>
    <xf numFmtId="9" fontId="4" fillId="0" borderId="10" xfId="3" applyFont="1" applyFill="1" applyBorder="1" applyAlignment="1">
      <alignment horizontal="center"/>
    </xf>
    <xf numFmtId="9" fontId="4" fillId="0" borderId="12" xfId="3" applyFont="1" applyFill="1" applyBorder="1" applyAlignment="1"/>
    <xf numFmtId="9" fontId="4" fillId="0" borderId="0" xfId="3" applyFont="1" applyFill="1" applyBorder="1" applyAlignment="1"/>
    <xf numFmtId="0" fontId="4" fillId="0" borderId="0" xfId="0" applyFont="1" applyFill="1" applyBorder="1" applyAlignment="1">
      <alignment horizontal="left" wrapText="1"/>
    </xf>
    <xf numFmtId="43" fontId="4" fillId="0" borderId="0" xfId="0" applyNumberFormat="1" applyFont="1" applyFill="1" applyBorder="1" applyAlignment="1"/>
    <xf numFmtId="43" fontId="4" fillId="0" borderId="3" xfId="0" applyNumberFormat="1" applyFont="1" applyFill="1" applyBorder="1" applyAlignment="1"/>
    <xf numFmtId="49" fontId="27" fillId="7" borderId="0" xfId="0" applyNumberFormat="1" applyFont="1" applyFill="1"/>
    <xf numFmtId="0" fontId="7" fillId="7" borderId="1" xfId="0" applyNumberFormat="1" applyFont="1" applyFill="1" applyBorder="1"/>
    <xf numFmtId="0" fontId="4" fillId="7" borderId="5" xfId="0" applyFont="1" applyFill="1" applyBorder="1" applyAlignment="1">
      <alignment horizontal="center"/>
    </xf>
    <xf numFmtId="0" fontId="4" fillId="7" borderId="7" xfId="0" applyFont="1" applyFill="1" applyBorder="1" applyAlignment="1"/>
    <xf numFmtId="3" fontId="13" fillId="0" borderId="0" xfId="0" applyNumberFormat="1" applyFont="1" applyFill="1" applyBorder="1" applyAlignment="1">
      <alignment horizontal="center"/>
    </xf>
    <xf numFmtId="0" fontId="18" fillId="10" borderId="1" xfId="4" applyNumberFormat="1" applyFont="1" applyFill="1" applyBorder="1" applyAlignment="1">
      <alignment vertical="top" wrapText="1"/>
    </xf>
    <xf numFmtId="0" fontId="16" fillId="10" borderId="1" xfId="4" applyNumberFormat="1" applyFont="1" applyFill="1" applyBorder="1" applyAlignment="1">
      <alignment vertical="top" wrapText="1"/>
    </xf>
    <xf numFmtId="49" fontId="16" fillId="10" borderId="1" xfId="4" applyNumberFormat="1" applyFont="1" applyFill="1" applyBorder="1" applyAlignment="1">
      <alignment vertical="top" wrapText="1"/>
    </xf>
    <xf numFmtId="49" fontId="16" fillId="7" borderId="1" xfId="4" applyNumberFormat="1" applyFont="1" applyFill="1" applyBorder="1" applyAlignment="1">
      <alignment vertical="top" wrapText="1"/>
    </xf>
    <xf numFmtId="49" fontId="18" fillId="9" borderId="1" xfId="4" applyNumberFormat="1" applyFont="1" applyFill="1" applyBorder="1" applyAlignment="1">
      <alignment vertical="top" wrapText="1"/>
    </xf>
    <xf numFmtId="0" fontId="18" fillId="9" borderId="1" xfId="4" applyFont="1" applyFill="1" applyBorder="1" applyAlignment="1">
      <alignment wrapText="1"/>
    </xf>
    <xf numFmtId="49" fontId="18" fillId="9" borderId="1" xfId="4" applyNumberFormat="1" applyFont="1" applyFill="1" applyBorder="1" applyAlignment="1">
      <alignment wrapText="1"/>
    </xf>
    <xf numFmtId="0" fontId="16" fillId="7" borderId="1" xfId="4" applyNumberFormat="1" applyFont="1" applyFill="1" applyBorder="1" applyAlignment="1">
      <alignment wrapText="1"/>
    </xf>
    <xf numFmtId="0" fontId="16" fillId="10" borderId="1" xfId="4" applyNumberFormat="1" applyFont="1" applyFill="1" applyBorder="1" applyAlignment="1">
      <alignment vertical="top"/>
    </xf>
    <xf numFmtId="0" fontId="16" fillId="7" borderId="1" xfId="4" applyNumberFormat="1" applyFont="1" applyFill="1" applyBorder="1" applyAlignment="1">
      <alignment vertical="top"/>
    </xf>
    <xf numFmtId="49" fontId="16" fillId="7" borderId="1" xfId="4" applyNumberFormat="1" applyFont="1" applyFill="1" applyBorder="1" applyAlignment="1">
      <alignment vertical="top"/>
    </xf>
    <xf numFmtId="0" fontId="5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49" fontId="4" fillId="5" borderId="5" xfId="0" applyNumberFormat="1" applyFont="1" applyFill="1" applyBorder="1" applyProtection="1"/>
    <xf numFmtId="49" fontId="4" fillId="5" borderId="6" xfId="0" applyNumberFormat="1" applyFont="1" applyFill="1" applyBorder="1" applyProtection="1"/>
    <xf numFmtId="49" fontId="4" fillId="5" borderId="8" xfId="0" applyNumberFormat="1" applyFont="1" applyFill="1" applyBorder="1" applyProtection="1"/>
    <xf numFmtId="49" fontId="4" fillId="5" borderId="0" xfId="0" applyNumberFormat="1" applyFont="1" applyFill="1" applyBorder="1" applyProtection="1"/>
    <xf numFmtId="49" fontId="4" fillId="7" borderId="5" xfId="0" applyNumberFormat="1" applyFont="1" applyFill="1" applyBorder="1" applyProtection="1"/>
    <xf numFmtId="49" fontId="4" fillId="7" borderId="8" xfId="0" applyNumberFormat="1" applyFont="1" applyFill="1" applyBorder="1" applyProtection="1"/>
    <xf numFmtId="49" fontId="4" fillId="7" borderId="8" xfId="0" quotePrefix="1" applyNumberFormat="1" applyFont="1" applyFill="1" applyBorder="1" applyProtection="1"/>
    <xf numFmtId="49" fontId="4" fillId="5" borderId="5" xfId="0" quotePrefix="1" applyNumberFormat="1" applyFont="1" applyFill="1" applyBorder="1" applyProtection="1"/>
    <xf numFmtId="49" fontId="4" fillId="5" borderId="8" xfId="0" quotePrefix="1" applyNumberFormat="1" applyFont="1" applyFill="1" applyBorder="1" applyProtection="1"/>
    <xf numFmtId="0" fontId="31" fillId="0" borderId="14" xfId="0" applyFont="1" applyBorder="1" applyAlignment="1" applyProtection="1">
      <alignment horizontal="right"/>
    </xf>
    <xf numFmtId="3" fontId="31" fillId="7" borderId="1" xfId="0" applyNumberFormat="1" applyFont="1" applyFill="1" applyBorder="1" applyAlignment="1" applyProtection="1">
      <alignment horizontal="right"/>
    </xf>
    <xf numFmtId="3" fontId="27" fillId="7" borderId="1" xfId="0" applyNumberFormat="1" applyFont="1" applyFill="1" applyBorder="1" applyProtection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/>
    <xf numFmtId="0" fontId="0" fillId="0" borderId="8" xfId="0" applyBorder="1"/>
    <xf numFmtId="0" fontId="0" fillId="0" borderId="0" xfId="0" applyBorder="1"/>
    <xf numFmtId="0" fontId="0" fillId="0" borderId="5" xfId="0" applyBorder="1"/>
    <xf numFmtId="0" fontId="4" fillId="0" borderId="1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44" fontId="4" fillId="3" borderId="2" xfId="2" applyFont="1" applyFill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44" fontId="4" fillId="0" borderId="1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3" borderId="1" xfId="2" applyFont="1" applyFill="1" applyBorder="1" applyAlignment="1">
      <alignment horizontal="center"/>
    </xf>
    <xf numFmtId="49" fontId="16" fillId="7" borderId="1" xfId="4" applyNumberFormat="1" applyFont="1" applyFill="1" applyBorder="1" applyAlignment="1" applyProtection="1">
      <alignment vertical="top" wrapText="1"/>
    </xf>
    <xf numFmtId="0" fontId="16" fillId="7" borderId="1" xfId="4" applyNumberFormat="1" applyFont="1" applyFill="1" applyBorder="1" applyAlignment="1" applyProtection="1">
      <alignment wrapText="1"/>
    </xf>
    <xf numFmtId="0" fontId="16" fillId="7" borderId="0" xfId="4" applyFont="1" applyFill="1" applyAlignment="1">
      <alignment horizontal="center" vertical="center" wrapText="1"/>
    </xf>
    <xf numFmtId="44" fontId="4" fillId="3" borderId="2" xfId="2" applyFont="1" applyFill="1" applyBorder="1" applyAlignment="1" applyProtection="1">
      <alignment horizontal="center"/>
    </xf>
    <xf numFmtId="44" fontId="4" fillId="0" borderId="2" xfId="2" applyFont="1" applyFill="1" applyBorder="1" applyAlignment="1" applyProtection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1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0" fontId="4" fillId="0" borderId="0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 applyProtection="1">
      <alignment horizontal="left" vertical="top"/>
    </xf>
    <xf numFmtId="49" fontId="4" fillId="0" borderId="3" xfId="0" applyNumberFormat="1" applyFont="1" applyBorder="1" applyAlignment="1" applyProtection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4" fillId="5" borderId="5" xfId="0" quotePrefix="1" applyNumberFormat="1" applyFont="1" applyFill="1" applyBorder="1" applyAlignment="1" applyProtection="1">
      <alignment horizontal="left" wrapText="1"/>
    </xf>
    <xf numFmtId="49" fontId="4" fillId="5" borderId="6" xfId="0" quotePrefix="1" applyNumberFormat="1" applyFont="1" applyFill="1" applyBorder="1" applyAlignment="1" applyProtection="1">
      <alignment horizontal="left" wrapText="1"/>
    </xf>
    <xf numFmtId="49" fontId="4" fillId="5" borderId="7" xfId="0" quotePrefix="1" applyNumberFormat="1" applyFont="1" applyFill="1" applyBorder="1" applyAlignment="1" applyProtection="1">
      <alignment horizontal="left" wrapText="1"/>
    </xf>
    <xf numFmtId="49" fontId="4" fillId="5" borderId="8" xfId="0" quotePrefix="1" applyNumberFormat="1" applyFont="1" applyFill="1" applyBorder="1" applyAlignment="1" applyProtection="1">
      <alignment horizontal="left" wrapText="1"/>
    </xf>
    <xf numFmtId="49" fontId="4" fillId="5" borderId="0" xfId="0" quotePrefix="1" applyNumberFormat="1" applyFont="1" applyFill="1" applyBorder="1" applyAlignment="1" applyProtection="1">
      <alignment horizontal="left" wrapText="1"/>
    </xf>
    <xf numFmtId="49" fontId="4" fillId="5" borderId="9" xfId="0" quotePrefix="1" applyNumberFormat="1" applyFont="1" applyFill="1" applyBorder="1" applyAlignment="1" applyProtection="1">
      <alignment horizontal="left" wrapText="1"/>
    </xf>
    <xf numFmtId="49" fontId="4" fillId="5" borderId="10" xfId="0" quotePrefix="1" applyNumberFormat="1" applyFont="1" applyFill="1" applyBorder="1" applyAlignment="1" applyProtection="1">
      <alignment horizontal="left" wrapText="1"/>
    </xf>
    <xf numFmtId="49" fontId="4" fillId="5" borderId="11" xfId="0" quotePrefix="1" applyNumberFormat="1" applyFont="1" applyFill="1" applyBorder="1" applyAlignment="1" applyProtection="1">
      <alignment horizontal="left" wrapText="1"/>
    </xf>
    <xf numFmtId="49" fontId="4" fillId="5" borderId="12" xfId="0" quotePrefix="1" applyNumberFormat="1" applyFont="1" applyFill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6" fillId="7" borderId="2" xfId="4" applyFont="1" applyFill="1" applyBorder="1" applyAlignment="1">
      <alignment horizontal="center"/>
    </xf>
    <xf numFmtId="0" fontId="16" fillId="7" borderId="4" xfId="4" applyFont="1" applyFill="1" applyBorder="1" applyAlignment="1">
      <alignment horizontal="center"/>
    </xf>
    <xf numFmtId="0" fontId="16" fillId="7" borderId="5" xfId="4" applyFont="1" applyFill="1" applyBorder="1" applyAlignment="1">
      <alignment horizontal="center" vertical="top" wrapText="1"/>
    </xf>
    <xf numFmtId="0" fontId="16" fillId="7" borderId="7" xfId="4" applyFont="1" applyFill="1" applyBorder="1" applyAlignment="1">
      <alignment horizontal="center" vertical="top" wrapText="1"/>
    </xf>
    <xf numFmtId="0" fontId="16" fillId="7" borderId="10" xfId="4" applyFont="1" applyFill="1" applyBorder="1" applyAlignment="1">
      <alignment horizontal="center" vertical="top" wrapText="1"/>
    </xf>
    <xf numFmtId="0" fontId="16" fillId="7" borderId="12" xfId="4" applyFont="1" applyFill="1" applyBorder="1" applyAlignment="1">
      <alignment horizontal="center" vertical="top" wrapText="1"/>
    </xf>
    <xf numFmtId="0" fontId="25" fillId="7" borderId="13" xfId="4" applyFont="1" applyFill="1" applyBorder="1" applyAlignment="1">
      <alignment horizontal="center" vertical="center" wrapText="1"/>
    </xf>
    <xf numFmtId="0" fontId="25" fillId="7" borderId="15" xfId="4" applyFont="1" applyFill="1" applyBorder="1" applyAlignment="1">
      <alignment horizontal="center" vertical="center" wrapText="1"/>
    </xf>
    <xf numFmtId="0" fontId="25" fillId="7" borderId="14" xfId="4" applyFont="1" applyFill="1" applyBorder="1" applyAlignment="1">
      <alignment horizontal="center" vertical="center" wrapText="1"/>
    </xf>
    <xf numFmtId="0" fontId="16" fillId="7" borderId="13" xfId="4" applyFont="1" applyFill="1" applyBorder="1" applyAlignment="1">
      <alignment horizontal="center" vertical="center" wrapText="1"/>
    </xf>
    <xf numFmtId="0" fontId="16" fillId="7" borderId="15" xfId="4" applyFont="1" applyFill="1" applyBorder="1" applyAlignment="1">
      <alignment horizontal="center" vertical="center" wrapText="1"/>
    </xf>
    <xf numFmtId="0" fontId="16" fillId="7" borderId="14" xfId="4" applyFont="1" applyFill="1" applyBorder="1" applyAlignment="1">
      <alignment horizontal="center" vertical="center" wrapText="1"/>
    </xf>
    <xf numFmtId="49" fontId="16" fillId="7" borderId="13" xfId="4" applyNumberFormat="1" applyFont="1" applyFill="1" applyBorder="1" applyAlignment="1">
      <alignment horizontal="center" vertical="center" wrapText="1"/>
    </xf>
    <xf numFmtId="0" fontId="16" fillId="7" borderId="13" xfId="4" applyNumberFormat="1" applyFont="1" applyFill="1" applyBorder="1" applyAlignment="1">
      <alignment horizontal="center" vertical="center" wrapText="1"/>
    </xf>
    <xf numFmtId="0" fontId="16" fillId="7" borderId="15" xfId="4" applyNumberFormat="1" applyFont="1" applyFill="1" applyBorder="1" applyAlignment="1">
      <alignment horizontal="center" vertical="center" wrapText="1"/>
    </xf>
    <xf numFmtId="0" fontId="16" fillId="7" borderId="14" xfId="4" applyNumberFormat="1" applyFont="1" applyFill="1" applyBorder="1" applyAlignment="1">
      <alignment horizontal="center" vertical="center" wrapText="1"/>
    </xf>
    <xf numFmtId="0" fontId="24" fillId="9" borderId="5" xfId="4" applyFont="1" applyFill="1" applyBorder="1" applyAlignment="1">
      <alignment horizontal="center" vertical="center"/>
    </xf>
    <xf numFmtId="0" fontId="24" fillId="9" borderId="6" xfId="4" applyFont="1" applyFill="1" applyBorder="1" applyAlignment="1">
      <alignment horizontal="center" vertical="center"/>
    </xf>
    <xf numFmtId="0" fontId="24" fillId="9" borderId="7" xfId="4" applyFont="1" applyFill="1" applyBorder="1" applyAlignment="1">
      <alignment horizontal="center" vertical="center"/>
    </xf>
    <xf numFmtId="0" fontId="24" fillId="9" borderId="8" xfId="4" applyFont="1" applyFill="1" applyBorder="1" applyAlignment="1">
      <alignment horizontal="center" vertical="center"/>
    </xf>
    <xf numFmtId="0" fontId="24" fillId="9" borderId="0" xfId="4" applyFont="1" applyFill="1" applyBorder="1" applyAlignment="1">
      <alignment horizontal="center" vertical="center"/>
    </xf>
    <xf numFmtId="0" fontId="24" fillId="9" borderId="9" xfId="4" applyFont="1" applyFill="1" applyBorder="1" applyAlignment="1">
      <alignment horizontal="center" vertical="center"/>
    </xf>
    <xf numFmtId="0" fontId="24" fillId="9" borderId="10" xfId="4" applyFont="1" applyFill="1" applyBorder="1" applyAlignment="1">
      <alignment horizontal="center" vertical="center"/>
    </xf>
    <xf numFmtId="0" fontId="24" fillId="9" borderId="11" xfId="4" applyFont="1" applyFill="1" applyBorder="1" applyAlignment="1">
      <alignment horizontal="center" vertical="center"/>
    </xf>
    <xf numFmtId="0" fontId="24" fillId="9" borderId="12" xfId="4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horizontal="left"/>
    </xf>
    <xf numFmtId="0" fontId="20" fillId="11" borderId="4" xfId="0" applyFont="1" applyFill="1" applyBorder="1" applyAlignment="1">
      <alignment horizontal="left"/>
    </xf>
    <xf numFmtId="0" fontId="20" fillId="11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73270</xdr:colOff>
      <xdr:row>0</xdr:row>
      <xdr:rowOff>80596</xdr:rowOff>
    </xdr:from>
    <xdr:to>
      <xdr:col>9</xdr:col>
      <xdr:colOff>542193</xdr:colOff>
      <xdr:row>5</xdr:row>
      <xdr:rowOff>43961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23289" y="80596"/>
          <a:ext cx="1267558" cy="7693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389283</xdr:colOff>
      <xdr:row>1</xdr:row>
      <xdr:rowOff>49695</xdr:rowOff>
    </xdr:from>
    <xdr:to>
      <xdr:col>8</xdr:col>
      <xdr:colOff>1656841</xdr:colOff>
      <xdr:row>5</xdr:row>
      <xdr:rowOff>73587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58131" y="190499"/>
          <a:ext cx="1267558" cy="7693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38100</xdr:rowOff>
    </xdr:from>
    <xdr:to>
      <xdr:col>5</xdr:col>
      <xdr:colOff>600075</xdr:colOff>
      <xdr:row>17</xdr:row>
      <xdr:rowOff>123825</xdr:rowOff>
    </xdr:to>
    <xdr:cxnSp macro="">
      <xdr:nvCxnSpPr>
        <xdr:cNvPr id="5" name="4 Conector recto de flecha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CxnSpPr/>
      </xdr:nvCxnSpPr>
      <xdr:spPr>
        <a:xfrm flipV="1">
          <a:off x="3933825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cxnSp macro="">
      <xdr:nvCxnSpPr>
        <xdr:cNvPr id="6" name="5 Conector recto de flecha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2381250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cxnSp macro="">
      <xdr:nvCxnSpPr>
        <xdr:cNvPr id="7" name="6 Conector recto de flecha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/>
      </xdr:nvCxnSpPr>
      <xdr:spPr>
        <a:xfrm flipV="1">
          <a:off x="5486400" y="3629025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28</xdr:row>
      <xdr:rowOff>10319</xdr:rowOff>
    </xdr:from>
    <xdr:to>
      <xdr:col>5</xdr:col>
      <xdr:colOff>610395</xdr:colOff>
      <xdr:row>29</xdr:row>
      <xdr:rowOff>134144</xdr:rowOff>
    </xdr:to>
    <xdr:cxnSp macro="">
      <xdr:nvCxnSpPr>
        <xdr:cNvPr id="11" name="10 Conector recto de flecha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570708</xdr:colOff>
      <xdr:row>34</xdr:row>
      <xdr:rowOff>19843</xdr:rowOff>
    </xdr:from>
    <xdr:to>
      <xdr:col>5</xdr:col>
      <xdr:colOff>572296</xdr:colOff>
      <xdr:row>35</xdr:row>
      <xdr:rowOff>143668</xdr:rowOff>
    </xdr:to>
    <xdr:cxnSp macro="">
      <xdr:nvCxnSpPr>
        <xdr:cNvPr id="12" name="11 Conector recto de flecha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 rot="5400000" flipH="1" flipV="1">
          <a:off x="3767139" y="54625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534034</xdr:colOff>
      <xdr:row>21</xdr:row>
      <xdr:rowOff>36675</xdr:rowOff>
    </xdr:from>
    <xdr:to>
      <xdr:col>23</xdr:col>
      <xdr:colOff>534826</xdr:colOff>
      <xdr:row>24</xdr:row>
      <xdr:rowOff>9456</xdr:rowOff>
    </xdr:to>
    <xdr:cxnSp macro="">
      <xdr:nvCxnSpPr>
        <xdr:cNvPr id="13" name="12 Conector recto de flecha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CxnSpPr/>
      </xdr:nvCxnSpPr>
      <xdr:spPr>
        <a:xfrm rot="5400000" flipH="1" flipV="1">
          <a:off x="17164835" y="3633510"/>
          <a:ext cx="440372" cy="79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485544</xdr:colOff>
      <xdr:row>28</xdr:row>
      <xdr:rowOff>21527</xdr:rowOff>
    </xdr:from>
    <xdr:to>
      <xdr:col>23</xdr:col>
      <xdr:colOff>487132</xdr:colOff>
      <xdr:row>29</xdr:row>
      <xdr:rowOff>145352</xdr:rowOff>
    </xdr:to>
    <xdr:cxnSp macro="">
      <xdr:nvCxnSpPr>
        <xdr:cNvPr id="17" name="16 Conector recto de flecha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 rot="5400000" flipH="1" flipV="1">
          <a:off x="18577955" y="4654646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469857</xdr:colOff>
      <xdr:row>34</xdr:row>
      <xdr:rowOff>8639</xdr:rowOff>
    </xdr:from>
    <xdr:to>
      <xdr:col>23</xdr:col>
      <xdr:colOff>471445</xdr:colOff>
      <xdr:row>35</xdr:row>
      <xdr:rowOff>132464</xdr:rowOff>
    </xdr:to>
    <xdr:cxnSp macro="">
      <xdr:nvCxnSpPr>
        <xdr:cNvPr id="18" name="17 Conector recto de flecha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CxnSpPr/>
      </xdr:nvCxnSpPr>
      <xdr:spPr>
        <a:xfrm rot="5400000" flipH="1" flipV="1">
          <a:off x="18562268" y="5583052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123825</xdr:rowOff>
    </xdr:to>
    <xdr:cxnSp macro="">
      <xdr:nvCxnSpPr>
        <xdr:cNvPr id="2" name="1 Conector recto de flecha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3952875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cxnSp macro="">
      <xdr:nvCxnSpPr>
        <xdr:cNvPr id="3" name="2 Conector recto de flecha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 flipV="1">
          <a:off x="24003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cxnSp macro="">
      <xdr:nvCxnSpPr>
        <xdr:cNvPr id="4" name="3 Conector recto de flecha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5505450" y="24288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21</xdr:row>
      <xdr:rowOff>29369</xdr:rowOff>
    </xdr:from>
    <xdr:to>
      <xdr:col>5</xdr:col>
      <xdr:colOff>629445</xdr:colOff>
      <xdr:row>23</xdr:row>
      <xdr:rowOff>134144</xdr:rowOff>
    </xdr:to>
    <xdr:cxnSp macro="">
      <xdr:nvCxnSpPr>
        <xdr:cNvPr id="5" name="4 Conector recto de flecha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 rot="5400000" flipH="1" flipV="1">
          <a:off x="3757613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28</xdr:row>
      <xdr:rowOff>10319</xdr:rowOff>
    </xdr:from>
    <xdr:to>
      <xdr:col>5</xdr:col>
      <xdr:colOff>629445</xdr:colOff>
      <xdr:row>29</xdr:row>
      <xdr:rowOff>134144</xdr:rowOff>
    </xdr:to>
    <xdr:cxnSp macro="">
      <xdr:nvCxnSpPr>
        <xdr:cNvPr id="6" name="5 Conector recto de flecha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589758</xdr:colOff>
      <xdr:row>34</xdr:row>
      <xdr:rowOff>19843</xdr:rowOff>
    </xdr:from>
    <xdr:to>
      <xdr:col>5</xdr:col>
      <xdr:colOff>591346</xdr:colOff>
      <xdr:row>35</xdr:row>
      <xdr:rowOff>143668</xdr:rowOff>
    </xdr:to>
    <xdr:cxnSp macro="">
      <xdr:nvCxnSpPr>
        <xdr:cNvPr id="7" name="6 Conector recto de flecha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5400000" flipH="1" flipV="1">
          <a:off x="3786189" y="545306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79"/>
  <sheetViews>
    <sheetView topLeftCell="A40" zoomScale="95" zoomScaleNormal="95" workbookViewId="0">
      <selection activeCell="D45" sqref="D45"/>
    </sheetView>
  </sheetViews>
  <sheetFormatPr baseColWidth="10" defaultColWidth="11.42578125" defaultRowHeight="12.75" x14ac:dyDescent="0.2"/>
  <cols>
    <col min="1" max="1" width="14.85546875" style="3" customWidth="1"/>
    <col min="2" max="2" width="2.5703125" style="3" customWidth="1"/>
    <col min="3" max="3" width="11.42578125" style="3" customWidth="1"/>
    <col min="4" max="4" width="12.28515625" style="3" bestFit="1" customWidth="1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 x14ac:dyDescent="0.25">
      <c r="A7" s="266" t="str">
        <f>C9</f>
        <v>Dirección de Servicios Generales</v>
      </c>
      <c r="B7" s="266"/>
      <c r="C7" s="266"/>
      <c r="D7" s="266"/>
      <c r="E7" s="266"/>
      <c r="F7" s="266"/>
      <c r="G7" s="266"/>
      <c r="H7" s="266"/>
      <c r="I7" s="266"/>
      <c r="J7" s="266"/>
    </row>
    <row r="9" spans="1:10" x14ac:dyDescent="0.2">
      <c r="A9" s="2" t="s">
        <v>0</v>
      </c>
      <c r="C9" s="247" t="s">
        <v>1</v>
      </c>
      <c r="D9" s="248"/>
      <c r="E9" s="248"/>
      <c r="F9" s="248"/>
      <c r="G9" s="248"/>
      <c r="H9" s="248"/>
      <c r="I9" s="248"/>
      <c r="J9" s="249"/>
    </row>
    <row r="10" spans="1:10" x14ac:dyDescent="0.2">
      <c r="A10" s="4"/>
      <c r="C10" s="5"/>
      <c r="D10" s="5"/>
      <c r="E10" s="5"/>
      <c r="F10" s="5"/>
      <c r="G10" s="5"/>
      <c r="H10" s="5"/>
      <c r="I10" s="5"/>
      <c r="J10" s="5"/>
    </row>
    <row r="11" spans="1:10" x14ac:dyDescent="0.2">
      <c r="A11" s="6" t="s">
        <v>2</v>
      </c>
      <c r="C11" s="247" t="s">
        <v>3</v>
      </c>
      <c r="D11" s="248"/>
      <c r="E11" s="248"/>
      <c r="F11" s="248"/>
      <c r="G11" s="248"/>
      <c r="H11" s="248"/>
      <c r="I11" s="248"/>
      <c r="J11" s="249"/>
    </row>
    <row r="13" spans="1:10" x14ac:dyDescent="0.2">
      <c r="A13" s="267" t="s">
        <v>4</v>
      </c>
      <c r="B13" s="268"/>
      <c r="C13" s="268"/>
      <c r="D13" s="268"/>
      <c r="E13" s="268"/>
      <c r="F13" s="268"/>
      <c r="G13" s="268"/>
      <c r="H13" s="268"/>
      <c r="I13" s="268"/>
      <c r="J13" s="269"/>
    </row>
    <row r="14" spans="1:10" ht="15.75" customHeight="1" x14ac:dyDescent="0.2">
      <c r="A14" s="270" t="s">
        <v>5</v>
      </c>
      <c r="B14" s="271"/>
      <c r="C14" s="271"/>
      <c r="D14" s="271"/>
      <c r="E14" s="271"/>
      <c r="F14" s="271"/>
      <c r="G14" s="271"/>
      <c r="H14" s="271"/>
      <c r="I14" s="271"/>
      <c r="J14" s="272"/>
    </row>
    <row r="15" spans="1:10" ht="15.75" customHeight="1" x14ac:dyDescent="0.2">
      <c r="A15" s="273"/>
      <c r="B15" s="274"/>
      <c r="C15" s="274"/>
      <c r="D15" s="274"/>
      <c r="E15" s="274"/>
      <c r="F15" s="274"/>
      <c r="G15" s="274"/>
      <c r="H15" s="274"/>
      <c r="I15" s="274"/>
      <c r="J15" s="275"/>
    </row>
    <row r="16" spans="1:10" ht="15.75" customHeight="1" x14ac:dyDescent="0.2">
      <c r="A16" s="276"/>
      <c r="B16" s="277"/>
      <c r="C16" s="277"/>
      <c r="D16" s="277"/>
      <c r="E16" s="277"/>
      <c r="F16" s="277"/>
      <c r="G16" s="277"/>
      <c r="H16" s="277"/>
      <c r="I16" s="277"/>
      <c r="J16" s="278"/>
    </row>
    <row r="17" spans="1:13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 x14ac:dyDescent="0.2">
      <c r="A18" s="279" t="s">
        <v>6</v>
      </c>
      <c r="B18" s="280"/>
      <c r="C18" s="280"/>
      <c r="D18" s="280"/>
      <c r="E18" s="280"/>
      <c r="F18" s="280"/>
      <c r="G18" s="280"/>
      <c r="H18" s="280"/>
      <c r="I18" s="280"/>
      <c r="J18" s="281"/>
    </row>
    <row r="19" spans="1:13" ht="12.75" customHeight="1" x14ac:dyDescent="0.2">
      <c r="A19" s="270" t="s">
        <v>7</v>
      </c>
      <c r="B19" s="282"/>
      <c r="C19" s="282"/>
      <c r="D19" s="282"/>
      <c r="E19" s="282"/>
      <c r="F19" s="282"/>
      <c r="G19" s="282"/>
      <c r="H19" s="282"/>
      <c r="I19" s="282"/>
      <c r="J19" s="283"/>
    </row>
    <row r="20" spans="1:13" x14ac:dyDescent="0.2">
      <c r="A20" s="284"/>
      <c r="B20" s="285"/>
      <c r="C20" s="285"/>
      <c r="D20" s="285"/>
      <c r="E20" s="285"/>
      <c r="F20" s="285"/>
      <c r="G20" s="285"/>
      <c r="H20" s="285"/>
      <c r="I20" s="285"/>
      <c r="J20" s="286"/>
    </row>
    <row r="21" spans="1:13" x14ac:dyDescent="0.2">
      <c r="A21" s="287"/>
      <c r="B21" s="288"/>
      <c r="C21" s="288"/>
      <c r="D21" s="288"/>
      <c r="E21" s="288"/>
      <c r="F21" s="288"/>
      <c r="G21" s="288"/>
      <c r="H21" s="288"/>
      <c r="I21" s="288"/>
      <c r="J21" s="289"/>
    </row>
    <row r="22" spans="1:13" ht="13.5" customHeight="1" x14ac:dyDescent="0.2"/>
    <row r="23" spans="1:13" ht="26.25" customHeight="1" x14ac:dyDescent="0.2">
      <c r="A23" s="290" t="s">
        <v>8</v>
      </c>
      <c r="B23" s="290"/>
      <c r="C23" s="291"/>
      <c r="D23" s="7">
        <f>'Presupuesto de Egresos'!P63</f>
        <v>100</v>
      </c>
      <c r="F23" s="290" t="s">
        <v>9</v>
      </c>
      <c r="G23" s="290"/>
      <c r="H23" s="290"/>
      <c r="I23" s="7">
        <f>'Egresos Ejercidos Reales'!P63</f>
        <v>100</v>
      </c>
    </row>
    <row r="24" spans="1:13" x14ac:dyDescent="0.2">
      <c r="A24" s="176"/>
      <c r="B24" s="176"/>
      <c r="C24" s="176"/>
      <c r="D24" s="178"/>
      <c r="E24" s="1"/>
      <c r="F24" s="176"/>
      <c r="G24" s="176"/>
      <c r="H24" s="176"/>
      <c r="I24" s="177"/>
    </row>
    <row r="25" spans="1:13" x14ac:dyDescent="0.2">
      <c r="A25" s="290" t="s">
        <v>10</v>
      </c>
      <c r="B25" s="290"/>
      <c r="C25" s="291"/>
      <c r="D25" s="54">
        <f>I23/D23</f>
        <v>1</v>
      </c>
      <c r="E25" s="199"/>
    </row>
    <row r="27" spans="1:13" s="3" customFormat="1" x14ac:dyDescent="0.2">
      <c r="A27" s="8"/>
      <c r="B27" s="197"/>
      <c r="C27" s="197" t="s">
        <v>11</v>
      </c>
      <c r="D27" s="197"/>
      <c r="E27" s="198"/>
      <c r="G27" s="8"/>
      <c r="H27" s="197"/>
      <c r="I27" s="197" t="s">
        <v>12</v>
      </c>
      <c r="J27" s="198"/>
      <c r="K27" s="1"/>
      <c r="L27" s="1"/>
      <c r="M27" s="1"/>
    </row>
    <row r="28" spans="1:13" s="3" customFormat="1" x14ac:dyDescent="0.2">
      <c r="A28" s="201" t="s">
        <v>13</v>
      </c>
      <c r="B28" s="292" t="s">
        <v>14</v>
      </c>
      <c r="C28" s="293"/>
      <c r="D28" s="9" t="s">
        <v>15</v>
      </c>
      <c r="E28" s="204"/>
      <c r="G28" s="201" t="s">
        <v>13</v>
      </c>
      <c r="H28" s="292" t="s">
        <v>16</v>
      </c>
      <c r="I28" s="293"/>
      <c r="J28" s="200" t="s">
        <v>17</v>
      </c>
      <c r="K28" s="1"/>
      <c r="L28" s="1"/>
      <c r="M28" s="1"/>
    </row>
    <row r="29" spans="1:13" s="3" customFormat="1" x14ac:dyDescent="0.2">
      <c r="A29" s="10">
        <v>43131</v>
      </c>
      <c r="B29" s="264">
        <f>'Presupuesto de Egresos'!D63</f>
        <v>100</v>
      </c>
      <c r="C29" s="265"/>
      <c r="D29" s="264">
        <f>'Egresos Ejercidos Reales'!D63</f>
        <v>100</v>
      </c>
      <c r="E29" s="265"/>
      <c r="G29" s="10">
        <v>43131</v>
      </c>
      <c r="H29" s="10"/>
      <c r="I29" s="50">
        <f>('componentes POA'!I44+'componentes POA'!I101+'componentes POA'!I158+'componentes POA'!I215+'componentes POA'!I343+'componentes POA'!I400+'componentes POA'!I457+'componentes POA'!I514)/8</f>
        <v>7.4218264554328423E-2</v>
      </c>
      <c r="J29" s="50">
        <f>('componentes POA'!J44+'componentes POA'!J101+'componentes POA'!J158+'componentes POA'!J215+'componentes POA'!J343+'componentes POA'!J400+'componentes POA'!J457+'componentes POA'!J514)/8</f>
        <v>0.1053419072385899</v>
      </c>
      <c r="K29" s="1"/>
      <c r="L29" s="1"/>
      <c r="M29" s="1"/>
    </row>
    <row r="30" spans="1:13" s="3" customFormat="1" x14ac:dyDescent="0.2">
      <c r="A30" s="11">
        <v>43159</v>
      </c>
      <c r="B30" s="260">
        <f>'Presupuesto de Egresos'!E63</f>
        <v>0</v>
      </c>
      <c r="C30" s="261"/>
      <c r="D30" s="260">
        <f>'Egresos Ejercidos Reales'!E63</f>
        <v>0</v>
      </c>
      <c r="E30" s="261"/>
      <c r="G30" s="11">
        <v>43159</v>
      </c>
      <c r="H30" s="11"/>
      <c r="I30" s="51">
        <f>('componentes POA'!I45+'componentes POA'!I102+'componentes POA'!I159+'componentes POA'!I216+'componentes POA'!I344+'componentes POA'!I401+'componentes POA'!I458+'componentes POA'!I515)/8</f>
        <v>0.15996976943309893</v>
      </c>
      <c r="J30" s="51">
        <f>('componentes POA'!J45+'componentes POA'!J102+'componentes POA'!J159+'componentes POA'!J216+'componentes POA'!J344+'componentes POA'!J401+'componentes POA'!J458+'componentes POA'!J515)/8</f>
        <v>0.17981089147938836</v>
      </c>
      <c r="K30" s="1"/>
      <c r="L30" s="1"/>
      <c r="M30" s="1"/>
    </row>
    <row r="31" spans="1:13" s="3" customFormat="1" x14ac:dyDescent="0.2">
      <c r="A31" s="10">
        <v>43190</v>
      </c>
      <c r="B31" s="264">
        <f>'Presupuesto de Egresos'!F63</f>
        <v>0</v>
      </c>
      <c r="C31" s="265"/>
      <c r="D31" s="264">
        <f>'Egresos Ejercidos Reales'!F63</f>
        <v>0</v>
      </c>
      <c r="E31" s="265"/>
      <c r="G31" s="10">
        <v>43190</v>
      </c>
      <c r="H31" s="10"/>
      <c r="I31" s="50">
        <f>('componentes POA'!I46+'componentes POA'!I103+'componentes POA'!I160+'componentes POA'!I217+'componentes POA'!I345+'componentes POA'!I402+'componentes POA'!I459+'componentes POA'!I516)/8</f>
        <v>0.24854602875627763</v>
      </c>
      <c r="J31" s="50">
        <f>('componentes POA'!J46+'componentes POA'!J103+'componentes POA'!J160+'componentes POA'!J217+'componentes POA'!J345+'componentes POA'!J402+'componentes POA'!J459+'componentes POA'!J516)/8</f>
        <v>0.25948683988204252</v>
      </c>
      <c r="K31" s="1"/>
      <c r="L31" s="1"/>
      <c r="M31" s="1"/>
    </row>
    <row r="32" spans="1:13" s="3" customFormat="1" x14ac:dyDescent="0.2">
      <c r="A32" s="11">
        <v>43220</v>
      </c>
      <c r="B32" s="260">
        <f>'Presupuesto de Egresos'!G63</f>
        <v>0</v>
      </c>
      <c r="C32" s="261"/>
      <c r="D32" s="260">
        <f>'Egresos Ejercidos Reales'!G63</f>
        <v>0</v>
      </c>
      <c r="E32" s="261"/>
      <c r="G32" s="11">
        <v>43220</v>
      </c>
      <c r="H32" s="11"/>
      <c r="I32" s="51">
        <f>('componentes POA'!I47+'componentes POA'!I104+'componentes POA'!I161+'componentes POA'!I218+'componentes POA'!I346+'componentes POA'!I403+'componentes POA'!I460+'componentes POA'!I517)/8</f>
        <v>0.31702900526620953</v>
      </c>
      <c r="J32" s="51">
        <f>('componentes POA'!J47+'componentes POA'!J104+'componentes POA'!J161+'componentes POA'!J218+'componentes POA'!J346+'componentes POA'!J403+'componentes POA'!J460+'componentes POA'!J517)/8</f>
        <v>0.35190564556647747</v>
      </c>
      <c r="K32" s="1"/>
      <c r="L32" s="1"/>
      <c r="M32" s="1"/>
    </row>
    <row r="33" spans="1:13" s="3" customFormat="1" x14ac:dyDescent="0.2">
      <c r="A33" s="10">
        <v>43251</v>
      </c>
      <c r="B33" s="264">
        <f>'Presupuesto de Egresos'!H63</f>
        <v>0</v>
      </c>
      <c r="C33" s="265"/>
      <c r="D33" s="264">
        <f>'Egresos Ejercidos Reales'!H63</f>
        <v>0</v>
      </c>
      <c r="E33" s="265"/>
      <c r="G33" s="10">
        <v>43251</v>
      </c>
      <c r="H33" s="10"/>
      <c r="I33" s="50">
        <f>('componentes POA'!I48+'componentes POA'!I105+'componentes POA'!I162+'componentes POA'!I219+'componentes POA'!I347+'componentes POA'!I404+'componentes POA'!I461+'componentes POA'!I518)/8</f>
        <v>0.40612797555002239</v>
      </c>
      <c r="J33" s="50">
        <f>('componentes POA'!J48+'componentes POA'!J105+'componentes POA'!J162+'componentes POA'!J219+'componentes POA'!J347+'componentes POA'!J404+'componentes POA'!J461+'componentes POA'!J518)/8</f>
        <v>0.45635017082616613</v>
      </c>
      <c r="K33" s="1"/>
      <c r="L33" s="1"/>
      <c r="M33" s="1"/>
    </row>
    <row r="34" spans="1:13" s="3" customFormat="1" x14ac:dyDescent="0.2">
      <c r="A34" s="11">
        <v>43281</v>
      </c>
      <c r="B34" s="260">
        <f>'Presupuesto de Egresos'!I63</f>
        <v>0</v>
      </c>
      <c r="C34" s="261"/>
      <c r="D34" s="260">
        <f>'Egresos Ejercidos Reales'!I63</f>
        <v>0</v>
      </c>
      <c r="E34" s="261"/>
      <c r="G34" s="11">
        <v>43281</v>
      </c>
      <c r="H34" s="11"/>
      <c r="I34" s="51">
        <f>('componentes POA'!I49+'componentes POA'!I106+'componentes POA'!I163+'componentes POA'!I220+'componentes POA'!I348+'componentes POA'!I405+'componentes POA'!I462+'componentes POA'!I519)/8</f>
        <v>0.48175533576818341</v>
      </c>
      <c r="J34" s="51">
        <f>('componentes POA'!J49+'componentes POA'!J106+'componentes POA'!J163+'componentes POA'!J220+'componentes POA'!J348+'componentes POA'!J405+'componentes POA'!J462+'componentes POA'!J519)/8</f>
        <v>0.56028565678442088</v>
      </c>
      <c r="K34" s="1"/>
      <c r="L34" s="1"/>
      <c r="M34" s="1"/>
    </row>
    <row r="35" spans="1:13" s="3" customFormat="1" x14ac:dyDescent="0.2">
      <c r="A35" s="10">
        <v>43312</v>
      </c>
      <c r="B35" s="264">
        <f>'Presupuesto de Egresos'!J63</f>
        <v>0</v>
      </c>
      <c r="C35" s="265"/>
      <c r="D35" s="264">
        <f>'Egresos Ejercidos Reales'!J63</f>
        <v>0</v>
      </c>
      <c r="E35" s="265"/>
      <c r="G35" s="10">
        <v>43312</v>
      </c>
      <c r="H35" s="10"/>
      <c r="I35" s="50">
        <f>('componentes POA'!I50+'componentes POA'!I107+'componentes POA'!I164+'componentes POA'!I221+'componentes POA'!I349+'componentes POA'!I406+'componentes POA'!I463+'componentes POA'!I520)/8</f>
        <v>0.56843680943885433</v>
      </c>
      <c r="J35" s="50">
        <f>('componentes POA'!J50+'componentes POA'!J107+'componentes POA'!J164+'componentes POA'!J221+'componentes POA'!J349+'componentes POA'!J406+'componentes POA'!J463+'componentes POA'!J520)/8</f>
        <v>0.67363175989691781</v>
      </c>
      <c r="K35" s="1"/>
      <c r="L35" s="1"/>
      <c r="M35" s="1"/>
    </row>
    <row r="36" spans="1:13" s="3" customFormat="1" x14ac:dyDescent="0.2">
      <c r="A36" s="11">
        <v>43343</v>
      </c>
      <c r="B36" s="260">
        <f>'Presupuesto de Egresos'!K63</f>
        <v>0</v>
      </c>
      <c r="C36" s="261"/>
      <c r="D36" s="260">
        <f>'Egresos Ejercidos Reales'!K63</f>
        <v>0</v>
      </c>
      <c r="E36" s="261"/>
      <c r="G36" s="11">
        <v>43343</v>
      </c>
      <c r="H36" s="11"/>
      <c r="I36" s="51">
        <f>('componentes POA'!I51+'componentes POA'!I108+'componentes POA'!I165+'componentes POA'!I222+'componentes POA'!I350+'componentes POA'!I407+'componentes POA'!I464+'componentes POA'!I521)/8</f>
        <v>0.65738900077614404</v>
      </c>
      <c r="J36" s="51">
        <f>('componentes POA'!J51+'componentes POA'!J108+'componentes POA'!J165+'componentes POA'!J222+'componentes POA'!J350+'componentes POA'!J407+'componentes POA'!J464+'componentes POA'!J521)/8</f>
        <v>0.75996298349227187</v>
      </c>
      <c r="K36" s="1"/>
      <c r="L36" s="1"/>
      <c r="M36" s="1"/>
    </row>
    <row r="37" spans="1:13" s="3" customFormat="1" x14ac:dyDescent="0.2">
      <c r="A37" s="10">
        <v>43373</v>
      </c>
      <c r="B37" s="264">
        <f>'Presupuesto de Egresos'!L63</f>
        <v>0</v>
      </c>
      <c r="C37" s="265"/>
      <c r="D37" s="264">
        <f>'Egresos Ejercidos Reales'!L63</f>
        <v>0</v>
      </c>
      <c r="E37" s="265"/>
      <c r="G37" s="10">
        <v>43373</v>
      </c>
      <c r="H37" s="10"/>
      <c r="I37" s="50">
        <f>('componentes POA'!I52+'componentes POA'!I109+'componentes POA'!I166+'componentes POA'!I223+'componentes POA'!I351+'componentes POA'!I408+'componentes POA'!I465+'componentes POA'!I522)/8</f>
        <v>0.74136062411182468</v>
      </c>
      <c r="J37" s="50">
        <f>('componentes POA'!J52+'componentes POA'!J109+'componentes POA'!J166+'componentes POA'!J223+'componentes POA'!J351+'componentes POA'!J408+'componentes POA'!J465+'componentes POA'!J522)/8</f>
        <v>0.83632621484640979</v>
      </c>
      <c r="K37" s="1"/>
      <c r="L37" s="1"/>
      <c r="M37" s="1"/>
    </row>
    <row r="38" spans="1:13" s="3" customFormat="1" x14ac:dyDescent="0.2">
      <c r="A38" s="11">
        <v>43404</v>
      </c>
      <c r="B38" s="260">
        <f>'Presupuesto de Egresos'!M63</f>
        <v>0</v>
      </c>
      <c r="C38" s="261"/>
      <c r="D38" s="260">
        <f>'Egresos Ejercidos Reales'!M63</f>
        <v>0</v>
      </c>
      <c r="E38" s="261"/>
      <c r="G38" s="11">
        <v>43404</v>
      </c>
      <c r="H38" s="11"/>
      <c r="I38" s="51">
        <f>('componentes POA'!I53+'componentes POA'!I110+'componentes POA'!I167+'componentes POA'!I224+'componentes POA'!I352+'componentes POA'!I409+'componentes POA'!I466+'componentes POA'!I523)/8</f>
        <v>0.83321517829925806</v>
      </c>
      <c r="J38" s="51">
        <f>('componentes POA'!J53+'componentes POA'!J110+'componentes POA'!J167+'componentes POA'!J224+'componentes POA'!J352+'componentes POA'!J409+'componentes POA'!J466+'componentes POA'!J523)/8</f>
        <v>0.84681008581415174</v>
      </c>
      <c r="K38" s="1"/>
      <c r="L38" s="1"/>
      <c r="M38" s="1"/>
    </row>
    <row r="39" spans="1:13" s="3" customFormat="1" x14ac:dyDescent="0.2">
      <c r="A39" s="10">
        <v>43434</v>
      </c>
      <c r="B39" s="264">
        <f>'Presupuesto de Egresos'!N63</f>
        <v>0</v>
      </c>
      <c r="C39" s="265"/>
      <c r="D39" s="264">
        <f>'Egresos Ejercidos Reales'!N63</f>
        <v>0</v>
      </c>
      <c r="E39" s="265"/>
      <c r="G39" s="10">
        <v>43434</v>
      </c>
      <c r="H39" s="10"/>
      <c r="I39" s="50">
        <f>('componentes POA'!I54+'componentes POA'!I111+'componentes POA'!I168+'componentes POA'!I225+'componentes POA'!I353+'componentes POA'!I410+'componentes POA'!I467+'componentes POA'!I524)/8</f>
        <v>0.92203249164785828</v>
      </c>
      <c r="J39" s="50">
        <f>('componentes POA'!J54+'componentes POA'!J111+'componentes POA'!J168+'componentes POA'!J225+'componentes POA'!J353+'componentes POA'!J410+'componentes POA'!J467+'componentes POA'!J524)/8</f>
        <v>0.84681008581415174</v>
      </c>
      <c r="K39" s="1"/>
      <c r="L39" s="1"/>
      <c r="M39" s="1"/>
    </row>
    <row r="40" spans="1:13" s="3" customFormat="1" x14ac:dyDescent="0.2">
      <c r="A40" s="11">
        <v>43465</v>
      </c>
      <c r="B40" s="260">
        <f>'Presupuesto de Egresos'!O63</f>
        <v>0</v>
      </c>
      <c r="C40" s="261"/>
      <c r="D40" s="260">
        <f>'Egresos Ejercidos Reales'!O63</f>
        <v>0</v>
      </c>
      <c r="E40" s="261"/>
      <c r="G40" s="11">
        <v>43465</v>
      </c>
      <c r="H40" s="11"/>
      <c r="I40" s="51">
        <f>('componentes POA'!I55+'componentes POA'!I112+'componentes POA'!I169+'componentes POA'!I226+'componentes POA'!I354+'componentes POA'!I411+'componentes POA'!I468+'componentes POA'!I525)/8</f>
        <v>1</v>
      </c>
      <c r="J40" s="51">
        <f>('componentes POA'!J55+'componentes POA'!J112+'componentes POA'!J169+'componentes POA'!J226+'componentes POA'!J354+'componentes POA'!J411+'componentes POA'!J468+'componentes POA'!J525)/8</f>
        <v>0.84681008581415174</v>
      </c>
      <c r="K40" s="1"/>
      <c r="L40" s="1"/>
      <c r="M40" s="1"/>
    </row>
    <row r="41" spans="1:13" s="3" customFormat="1" x14ac:dyDescent="0.2">
      <c r="B41" s="262">
        <f>SUM(B29:C40)</f>
        <v>100</v>
      </c>
      <c r="C41" s="263"/>
      <c r="D41" s="262">
        <f>SUM(D29:E40)</f>
        <v>100</v>
      </c>
      <c r="E41" s="263"/>
      <c r="F41" s="202"/>
      <c r="H41" s="52"/>
      <c r="I41" s="53">
        <f>I40</f>
        <v>1</v>
      </c>
      <c r="J41" s="55">
        <f>J40</f>
        <v>0.84681008581415174</v>
      </c>
      <c r="K41" s="1"/>
      <c r="L41" s="1"/>
      <c r="M41" s="1"/>
    </row>
    <row r="43" spans="1:13" x14ac:dyDescent="0.2">
      <c r="A43" s="250" t="s">
        <v>18</v>
      </c>
      <c r="B43" s="251"/>
      <c r="C43" s="252"/>
      <c r="D43" s="97" t="s">
        <v>19</v>
      </c>
      <c r="E43" s="98">
        <v>9</v>
      </c>
      <c r="F43" s="195" t="str">
        <f>VLOOKUP(E43,nombremes,2,FALSE)</f>
        <v>Septiembre</v>
      </c>
      <c r="G43" s="250" t="s">
        <v>20</v>
      </c>
      <c r="H43" s="251"/>
      <c r="I43" s="252"/>
      <c r="J43" s="1"/>
    </row>
    <row r="44" spans="1:13" x14ac:dyDescent="0.2">
      <c r="A44" s="253" t="s">
        <v>21</v>
      </c>
      <c r="B44" s="254"/>
      <c r="C44" s="255"/>
      <c r="D44" s="253" t="s">
        <v>16</v>
      </c>
      <c r="E44" s="255"/>
      <c r="F44" s="70" t="s">
        <v>17</v>
      </c>
      <c r="G44" s="253" t="s">
        <v>16</v>
      </c>
      <c r="H44" s="255"/>
      <c r="I44" s="70" t="s">
        <v>17</v>
      </c>
      <c r="J44" s="1"/>
    </row>
    <row r="45" spans="1:13" x14ac:dyDescent="0.2">
      <c r="A45" s="239" t="str">
        <f>'componentes POA'!C3</f>
        <v>Servicios por personas fallecidas</v>
      </c>
      <c r="B45" s="240"/>
      <c r="C45" s="241"/>
      <c r="D45" s="73">
        <f>VLOOKUP($E$43,compo1,2,FALSE)</f>
        <v>93</v>
      </c>
      <c r="E45" s="72"/>
      <c r="F45" s="73">
        <f>VLOOKUP($E$43,compo1,3,FALSE)</f>
        <v>93</v>
      </c>
      <c r="G45" s="73">
        <f>VLOOKUP($E$43,compo1,5,FALSE)</f>
        <v>913</v>
      </c>
      <c r="H45" s="72"/>
      <c r="I45" s="74">
        <f>VLOOKUP($E$43,compo1,6,FALSE)</f>
        <v>941</v>
      </c>
      <c r="J45" s="1"/>
    </row>
    <row r="46" spans="1:13" x14ac:dyDescent="0.2">
      <c r="A46" s="244" t="str">
        <f>'componentes POA'!C60</f>
        <v>Presupuesto ingresado por cementerios</v>
      </c>
      <c r="B46" s="245"/>
      <c r="C46" s="246"/>
      <c r="D46" s="73">
        <f>VLOOKUP($E$43,compo2,2,FALSE)</f>
        <v>7860</v>
      </c>
      <c r="E46" s="72"/>
      <c r="F46" s="73">
        <f>VLOOKUP($E$43,compo2,3,FALSE)</f>
        <v>8280</v>
      </c>
      <c r="G46" s="73">
        <f>VLOOKUP($E$43,compo2,5,FALSE)</f>
        <v>100679</v>
      </c>
      <c r="H46" s="72"/>
      <c r="I46" s="74">
        <f>VLOOKUP($E$43,compo2,6,FALSE)</f>
        <v>133792</v>
      </c>
      <c r="J46" s="1"/>
    </row>
    <row r="47" spans="1:13" x14ac:dyDescent="0.2">
      <c r="A47" s="244" t="str">
        <f>'componentes POA'!C117</f>
        <v>Cabezas de ganado sacrificado por Rastro Municipal</v>
      </c>
      <c r="B47" s="245"/>
      <c r="C47" s="246"/>
      <c r="D47" s="73">
        <f>VLOOKUP($E$43,compo3,2,FALSE)</f>
        <v>2323</v>
      </c>
      <c r="E47" s="72"/>
      <c r="F47" s="73">
        <f>VLOOKUP($E$43,compo3,3,FALSE)</f>
        <v>3349</v>
      </c>
      <c r="G47" s="73">
        <f>VLOOKUP($E$43,compo3,5,FALSE)</f>
        <v>19315</v>
      </c>
      <c r="H47" s="72"/>
      <c r="I47" s="74">
        <f>VLOOKUP($E$43,compo3,6,FALSE)</f>
        <v>29019</v>
      </c>
      <c r="J47" s="1"/>
    </row>
    <row r="48" spans="1:13" x14ac:dyDescent="0.2">
      <c r="A48" s="247" t="str">
        <f>'componentes POA'!C174</f>
        <v>Presupuesto ingresado por rastro municipal</v>
      </c>
      <c r="B48" s="248"/>
      <c r="C48" s="249"/>
      <c r="D48" s="73">
        <f>VLOOKUP($E$43,compo4,2,FALSE)</f>
        <v>283033</v>
      </c>
      <c r="E48" s="72"/>
      <c r="F48" s="73">
        <f>VLOOKUP($E$43,compo4,3,FALSE)</f>
        <v>325122</v>
      </c>
      <c r="G48" s="73">
        <f>VLOOKUP($E$43,compo4,5,FALSE)</f>
        <v>2391514</v>
      </c>
      <c r="H48" s="72"/>
      <c r="I48" s="74">
        <f>VLOOKUP($E$43,compo4,6,FALSE)</f>
        <v>3019302</v>
      </c>
      <c r="J48" s="1"/>
    </row>
    <row r="49" spans="1:10" x14ac:dyDescent="0.2">
      <c r="A49" s="247" t="str">
        <f>'componentes POA'!C302</f>
        <v>Presupuesto ingresado por degüello de aves</v>
      </c>
      <c r="B49" s="248"/>
      <c r="C49" s="249"/>
      <c r="D49" s="73">
        <f>VLOOKUP($E$43,compo5,2,FALSE)</f>
        <v>19601</v>
      </c>
      <c r="E49" s="72"/>
      <c r="F49" s="73">
        <f>VLOOKUP($E$43,compo5,3,FALSE)</f>
        <v>20913</v>
      </c>
      <c r="G49" s="73">
        <f>VLOOKUP($E$43,compo5,5,FALSE)</f>
        <v>163888</v>
      </c>
      <c r="H49" s="72"/>
      <c r="I49" s="74">
        <f>VLOOKUP($E$43,compo5,6,FALSE)</f>
        <v>169906</v>
      </c>
      <c r="J49" s="1"/>
    </row>
    <row r="50" spans="1:10" x14ac:dyDescent="0.2">
      <c r="A50" s="247" t="str">
        <f>'componentes POA'!C359</f>
        <v>Tratamientos de salud animal y consulta externa</v>
      </c>
      <c r="B50" s="248"/>
      <c r="C50" s="249"/>
      <c r="D50" s="73">
        <f>VLOOKUP($E$43,compo6,2,FALSE)</f>
        <v>820</v>
      </c>
      <c r="E50" s="72"/>
      <c r="F50" s="73">
        <f>VLOOKUP($E$43,compo6,3,FALSE)</f>
        <v>418</v>
      </c>
      <c r="G50" s="73">
        <f>VLOOKUP($E$43,compo6,5,FALSE)</f>
        <v>6393</v>
      </c>
      <c r="H50" s="72"/>
      <c r="I50" s="74">
        <f>VLOOKUP($E$43,compo6,6,FALSE)</f>
        <v>8191</v>
      </c>
      <c r="J50" s="1"/>
    </row>
    <row r="51" spans="1:10" x14ac:dyDescent="0.2">
      <c r="A51" s="256" t="str">
        <f>'componentes POA'!C416</f>
        <v>Animales capturados en vía pública</v>
      </c>
      <c r="B51" s="248"/>
      <c r="C51" s="249"/>
      <c r="D51" s="73">
        <f>VLOOKUP($E$43,compo7,2,FALSE)</f>
        <v>261</v>
      </c>
      <c r="E51" s="72"/>
      <c r="F51" s="73">
        <f>VLOOKUP($E$43,compo7,3,FALSE)</f>
        <v>148</v>
      </c>
      <c r="G51" s="73">
        <f>VLOOKUP($E$43,compo7,5,FALSE)</f>
        <v>2172</v>
      </c>
      <c r="H51" s="72"/>
      <c r="I51" s="74">
        <f>VLOOKUP($E$43,compo7,6,FALSE)</f>
        <v>1779</v>
      </c>
      <c r="J51" s="1"/>
    </row>
    <row r="52" spans="1:10" x14ac:dyDescent="0.2">
      <c r="A52" s="257" t="str">
        <f>'componentes POA'!C473</f>
        <v>Eutanasias realizadas</v>
      </c>
      <c r="B52" s="258"/>
      <c r="C52" s="259"/>
      <c r="D52" s="181">
        <f>VLOOKUP($E$43,compo8,2,FALSE)</f>
        <v>257</v>
      </c>
      <c r="E52" s="182"/>
      <c r="F52" s="73">
        <f>VLOOKUP($E$43,compo8,3,FALSE)</f>
        <v>153</v>
      </c>
      <c r="G52" s="181">
        <f>VLOOKUP($E$43,compo8,5,FALSE)</f>
        <v>2146</v>
      </c>
      <c r="H52" s="182"/>
      <c r="I52" s="74">
        <f>VLOOKUP($E$43,compo8,6,FALSE)</f>
        <v>1730</v>
      </c>
      <c r="J52" s="1"/>
    </row>
    <row r="53" spans="1:10" x14ac:dyDescent="0.2">
      <c r="A53" s="257" t="str">
        <f>'componentes POA'!C530</f>
        <v>Esterilizaciones realizadas</v>
      </c>
      <c r="B53" s="258"/>
      <c r="C53" s="259"/>
      <c r="D53" s="181">
        <f>VLOOKUP($E$43,compo9,2,FALSE)</f>
        <v>320</v>
      </c>
      <c r="E53" s="72"/>
      <c r="F53" s="73">
        <f>VLOOKUP($E$43,compo9,3,FALSE)</f>
        <v>0</v>
      </c>
      <c r="G53" s="181">
        <f>VLOOKUP($E$43,compo9,5,FALSE)</f>
        <v>1535</v>
      </c>
      <c r="H53" s="182"/>
      <c r="I53" s="74">
        <f>VLOOKUP($E$43,compo9,6,FALSE)</f>
        <v>0</v>
      </c>
      <c r="J53" s="1"/>
    </row>
    <row r="54" spans="1:10" x14ac:dyDescent="0.2">
      <c r="A54" s="257" t="str">
        <f>'componentes POA'!C587</f>
        <v>Mantenimiento del Parque Vehícular</v>
      </c>
      <c r="B54" s="258"/>
      <c r="C54" s="259"/>
      <c r="D54" s="181">
        <f>VLOOKUP($E$43,compo10,2,FALSE)</f>
        <v>188</v>
      </c>
      <c r="E54" s="72"/>
      <c r="F54" s="73">
        <f>VLOOKUP($E$43,compo10,3,FALSE)</f>
        <v>50</v>
      </c>
      <c r="G54" s="181">
        <f>VLOOKUP($E$43,compo10,5,FALSE)</f>
        <v>1448</v>
      </c>
      <c r="H54" s="182"/>
      <c r="I54" s="74">
        <f>VLOOKUP($E$43,compo10,6,FALSE)</f>
        <v>1077</v>
      </c>
      <c r="J54" s="1"/>
    </row>
    <row r="55" spans="1:10" x14ac:dyDescent="0.2">
      <c r="A55" s="257" t="str">
        <f>'componentes POA'!C644</f>
        <v>Saneamiento y desazolve de la linea de aguas residuales</v>
      </c>
      <c r="B55" s="258"/>
      <c r="C55" s="259"/>
      <c r="D55" s="181">
        <f>VLOOKUP($E$43,compo11,2,FALSE)</f>
        <v>277</v>
      </c>
      <c r="E55" s="72"/>
      <c r="F55" s="73">
        <f>VLOOKUP($E$43,compo11,3,FALSE)</f>
        <v>201</v>
      </c>
      <c r="G55" s="181">
        <f>VLOOKUP($E$43,compo11,5,FALSE)</f>
        <v>2609</v>
      </c>
      <c r="H55" s="182"/>
      <c r="I55" s="74">
        <f>VLOOKUP($E$43,compo11,6,FALSE)</f>
        <v>2147</v>
      </c>
      <c r="J55" s="1"/>
    </row>
    <row r="56" spans="1:10" x14ac:dyDescent="0.2">
      <c r="A56" s="256">
        <f>'componentes POA'!C701</f>
        <v>0</v>
      </c>
      <c r="B56" s="258"/>
      <c r="C56" s="259"/>
      <c r="D56" s="73">
        <f>VLOOKUP($E$43,compo12,2,FALSE)</f>
        <v>0</v>
      </c>
      <c r="E56" s="72"/>
      <c r="F56" s="73">
        <f>VLOOKUP($E$43,compo12,3,FALSE)</f>
        <v>0</v>
      </c>
      <c r="G56" s="73">
        <f>VLOOKUP($E$43,compo12,5,FALSE)</f>
        <v>0</v>
      </c>
      <c r="H56" s="72"/>
      <c r="I56" s="74">
        <f>VLOOKUP($E$43,compo12,6,FALSE)</f>
        <v>0</v>
      </c>
      <c r="J56" s="1"/>
    </row>
    <row r="57" spans="1:10" x14ac:dyDescent="0.2">
      <c r="A57" s="30"/>
      <c r="B57" s="30"/>
      <c r="C57" s="30"/>
      <c r="D57" s="202"/>
      <c r="E57" s="26"/>
      <c r="F57" s="202"/>
      <c r="G57" s="202"/>
      <c r="J57" s="1"/>
    </row>
    <row r="58" spans="1:10" x14ac:dyDescent="0.2">
      <c r="A58" s="250" t="s">
        <v>22</v>
      </c>
      <c r="B58" s="251"/>
      <c r="C58" s="252"/>
      <c r="D58" s="199"/>
      <c r="E58" s="199"/>
      <c r="F58" s="12"/>
      <c r="G58" s="199"/>
      <c r="J58" s="199"/>
    </row>
    <row r="59" spans="1:10" x14ac:dyDescent="0.2">
      <c r="A59" s="253" t="s">
        <v>21</v>
      </c>
      <c r="B59" s="254"/>
      <c r="C59" s="255"/>
      <c r="D59" s="253" t="s">
        <v>16</v>
      </c>
      <c r="E59" s="255"/>
      <c r="F59" s="12"/>
      <c r="G59" s="199"/>
      <c r="J59" s="199"/>
    </row>
    <row r="60" spans="1:10" x14ac:dyDescent="0.2">
      <c r="A60" s="239" t="str">
        <f t="shared" ref="A60:A71" si="0">A45</f>
        <v>Servicios por personas fallecidas</v>
      </c>
      <c r="B60" s="240"/>
      <c r="C60" s="241"/>
      <c r="D60" s="71">
        <v>0.1</v>
      </c>
      <c r="E60" s="89"/>
      <c r="F60" s="12"/>
      <c r="G60" s="199"/>
      <c r="J60" s="199"/>
    </row>
    <row r="61" spans="1:10" ht="12.75" customHeight="1" x14ac:dyDescent="0.2">
      <c r="A61" s="239" t="str">
        <f t="shared" si="0"/>
        <v>Presupuesto ingresado por cementerios</v>
      </c>
      <c r="B61" s="240"/>
      <c r="C61" s="241"/>
      <c r="D61" s="71">
        <v>0.1</v>
      </c>
      <c r="E61" s="89"/>
      <c r="F61" s="12"/>
      <c r="G61" s="199"/>
      <c r="J61" s="199"/>
    </row>
    <row r="62" spans="1:10" ht="12.75" customHeight="1" x14ac:dyDescent="0.2">
      <c r="A62" s="239" t="str">
        <f t="shared" si="0"/>
        <v>Cabezas de ganado sacrificado por Rastro Municipal</v>
      </c>
      <c r="B62" s="240"/>
      <c r="C62" s="241"/>
      <c r="D62" s="71">
        <v>0.1</v>
      </c>
      <c r="E62" s="89"/>
      <c r="F62" s="12"/>
      <c r="G62" s="199"/>
      <c r="J62" s="199"/>
    </row>
    <row r="63" spans="1:10" x14ac:dyDescent="0.2">
      <c r="A63" s="239" t="str">
        <f t="shared" si="0"/>
        <v>Presupuesto ingresado por rastro municipal</v>
      </c>
      <c r="B63" s="240"/>
      <c r="C63" s="241"/>
      <c r="D63" s="71">
        <v>0.1</v>
      </c>
      <c r="E63" s="89"/>
      <c r="F63" s="12"/>
      <c r="G63" s="199"/>
      <c r="J63" s="199"/>
    </row>
    <row r="64" spans="1:10" x14ac:dyDescent="0.2">
      <c r="A64" s="239" t="str">
        <f t="shared" si="0"/>
        <v>Presupuesto ingresado por degüello de aves</v>
      </c>
      <c r="B64" s="240"/>
      <c r="C64" s="241"/>
      <c r="D64" s="71">
        <v>0.1</v>
      </c>
      <c r="E64" s="172"/>
      <c r="F64" s="12"/>
      <c r="G64" s="199"/>
      <c r="J64" s="199"/>
    </row>
    <row r="65" spans="1:10" x14ac:dyDescent="0.2">
      <c r="A65" s="239" t="str">
        <f t="shared" si="0"/>
        <v>Tratamientos de salud animal y consulta externa</v>
      </c>
      <c r="B65" s="240"/>
      <c r="C65" s="241"/>
      <c r="D65" s="71">
        <v>0.1</v>
      </c>
      <c r="E65" s="172"/>
      <c r="F65" s="12"/>
      <c r="G65" s="199"/>
      <c r="J65" s="199"/>
    </row>
    <row r="66" spans="1:10" x14ac:dyDescent="0.2">
      <c r="A66" s="239" t="str">
        <f t="shared" si="0"/>
        <v>Animales capturados en vía pública</v>
      </c>
      <c r="B66" s="240"/>
      <c r="C66" s="241"/>
      <c r="D66" s="71">
        <v>0.1</v>
      </c>
      <c r="E66" s="172"/>
      <c r="F66" s="12"/>
      <c r="G66" s="199"/>
      <c r="J66" s="199"/>
    </row>
    <row r="67" spans="1:10" x14ac:dyDescent="0.2">
      <c r="A67" s="239" t="str">
        <f t="shared" si="0"/>
        <v>Eutanasias realizadas</v>
      </c>
      <c r="B67" s="240"/>
      <c r="C67" s="241"/>
      <c r="D67" s="71">
        <v>0.05</v>
      </c>
      <c r="E67" s="172"/>
      <c r="F67" s="12"/>
      <c r="G67" s="199"/>
      <c r="J67" s="199"/>
    </row>
    <row r="68" spans="1:10" x14ac:dyDescent="0.2">
      <c r="A68" s="239" t="str">
        <f t="shared" si="0"/>
        <v>Esterilizaciones realizadas</v>
      </c>
      <c r="B68" s="240"/>
      <c r="C68" s="241"/>
      <c r="D68" s="71">
        <v>0.05</v>
      </c>
      <c r="E68" s="172"/>
      <c r="F68" s="12"/>
      <c r="G68" s="199"/>
      <c r="J68" s="199"/>
    </row>
    <row r="69" spans="1:10" x14ac:dyDescent="0.2">
      <c r="A69" s="239" t="str">
        <f t="shared" si="0"/>
        <v>Mantenimiento del Parque Vehícular</v>
      </c>
      <c r="B69" s="240"/>
      <c r="C69" s="241"/>
      <c r="D69" s="71">
        <v>0.05</v>
      </c>
      <c r="E69" s="172"/>
      <c r="F69" s="12"/>
      <c r="G69" s="199"/>
      <c r="J69" s="199"/>
    </row>
    <row r="70" spans="1:10" x14ac:dyDescent="0.2">
      <c r="A70" s="239" t="str">
        <f t="shared" si="0"/>
        <v>Saneamiento y desazolve de la linea de aguas residuales</v>
      </c>
      <c r="B70" s="240"/>
      <c r="C70" s="241"/>
      <c r="D70" s="71">
        <v>0.05</v>
      </c>
      <c r="E70" s="172"/>
      <c r="F70" s="12"/>
      <c r="G70" s="199"/>
      <c r="J70" s="199"/>
    </row>
    <row r="71" spans="1:10" x14ac:dyDescent="0.2">
      <c r="A71" s="239">
        <f t="shared" si="0"/>
        <v>0</v>
      </c>
      <c r="B71" s="240"/>
      <c r="C71" s="241"/>
      <c r="D71" s="71">
        <v>0.1</v>
      </c>
      <c r="E71" s="172"/>
      <c r="F71" s="12"/>
      <c r="G71" s="199"/>
      <c r="J71" s="199"/>
    </row>
    <row r="72" spans="1:10" x14ac:dyDescent="0.2">
      <c r="A72" s="30"/>
      <c r="B72" s="30"/>
      <c r="C72" s="30"/>
      <c r="D72" s="173">
        <f>SUM(D60:D71)</f>
        <v>1.0000000000000002</v>
      </c>
      <c r="E72" s="174"/>
      <c r="F72" s="4"/>
      <c r="G72" s="202"/>
      <c r="H72" s="1"/>
      <c r="I72" s="1"/>
      <c r="J72" s="202"/>
    </row>
    <row r="73" spans="1:10" x14ac:dyDescent="0.2">
      <c r="A73" s="30"/>
      <c r="B73" s="30"/>
      <c r="C73" s="30"/>
      <c r="D73" s="96"/>
      <c r="E73" s="175"/>
      <c r="F73" s="4"/>
      <c r="G73" s="202"/>
      <c r="H73" s="1"/>
      <c r="I73" s="1"/>
      <c r="J73" s="202"/>
    </row>
    <row r="74" spans="1:10" x14ac:dyDescent="0.2">
      <c r="A74" s="30"/>
      <c r="B74" s="30"/>
      <c r="C74" s="30"/>
      <c r="D74" s="96"/>
      <c r="E74" s="175"/>
      <c r="F74" s="4"/>
      <c r="G74" s="202"/>
      <c r="H74" s="1"/>
      <c r="I74" s="1"/>
      <c r="J74" s="202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236" t="s">
        <v>342</v>
      </c>
      <c r="B76" s="236"/>
      <c r="D76" s="242" t="s">
        <v>341</v>
      </c>
      <c r="E76" s="242"/>
      <c r="F76" s="242"/>
      <c r="I76" s="236" t="s">
        <v>340</v>
      </c>
      <c r="J76" s="236"/>
    </row>
    <row r="77" spans="1:10" x14ac:dyDescent="0.2">
      <c r="A77" s="237" t="s">
        <v>23</v>
      </c>
      <c r="B77" s="237"/>
      <c r="C77" s="114"/>
      <c r="D77" s="243" t="s">
        <v>23</v>
      </c>
      <c r="E77" s="243"/>
      <c r="F77" s="243"/>
      <c r="I77" s="237" t="s">
        <v>23</v>
      </c>
      <c r="J77" s="237"/>
    </row>
    <row r="78" spans="1:10" x14ac:dyDescent="0.2">
      <c r="A78" s="238" t="s">
        <v>24</v>
      </c>
      <c r="B78" s="238"/>
      <c r="C78" s="114"/>
      <c r="D78" s="238" t="s">
        <v>24</v>
      </c>
      <c r="E78" s="238"/>
      <c r="F78" s="238"/>
      <c r="I78" s="238" t="s">
        <v>24</v>
      </c>
      <c r="J78" s="238"/>
    </row>
    <row r="79" spans="1:10" x14ac:dyDescent="0.2">
      <c r="A79" s="238" t="s">
        <v>25</v>
      </c>
      <c r="B79" s="238"/>
      <c r="C79" s="114"/>
      <c r="D79" s="238" t="s">
        <v>26</v>
      </c>
      <c r="E79" s="238"/>
      <c r="F79" s="238"/>
      <c r="I79" s="238" t="s">
        <v>27</v>
      </c>
      <c r="J79" s="238"/>
    </row>
  </sheetData>
  <sheetProtection algorithmName="SHA-512" hashValue="5P2txiwz2MOXPXkq176Ds/SedNBMb2CmHhEUA9K+/Y1S3Qw/ius+jRazDm3/yFRe6NgRAz/tgCV1qCUQsytzWw==" saltValue="yORhXgTNDrbbQbLorVmMUA==" spinCount="100000" sheet="1" objects="1" scenarios="1"/>
  <protectedRanges>
    <protectedRange sqref="I76:J79" name="revisa"/>
    <protectedRange sqref="A76:B79" name="elabora"/>
    <protectedRange sqref="D60:E71" name="usodeltiempo_1"/>
    <protectedRange sqref="E43" name="mes_1"/>
    <protectedRange sqref="A19:J21" name="vision"/>
    <protectedRange sqref="C9:J9" name="dependencia"/>
    <protectedRange sqref="C11:J11" name="arearesponsable"/>
    <protectedRange sqref="A14:J16" name="mision"/>
    <protectedRange sqref="D76:F79" name="autoriza"/>
  </protectedRanges>
  <mergeCells count="82">
    <mergeCell ref="A69:C69"/>
    <mergeCell ref="A70:C70"/>
    <mergeCell ref="A67:C67"/>
    <mergeCell ref="A68:C68"/>
    <mergeCell ref="A18:J18"/>
    <mergeCell ref="A19:J21"/>
    <mergeCell ref="A23:C23"/>
    <mergeCell ref="F23:H23"/>
    <mergeCell ref="A25:C25"/>
    <mergeCell ref="B28:C28"/>
    <mergeCell ref="H28:I28"/>
    <mergeCell ref="B29:C29"/>
    <mergeCell ref="D29:E29"/>
    <mergeCell ref="B30:C30"/>
    <mergeCell ref="D30:E30"/>
    <mergeCell ref="B31:C31"/>
    <mergeCell ref="A7:J7"/>
    <mergeCell ref="C9:J9"/>
    <mergeCell ref="C11:J11"/>
    <mergeCell ref="A13:J13"/>
    <mergeCell ref="A14:J16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A43:C43"/>
    <mergeCell ref="G43:I43"/>
    <mergeCell ref="A44:C44"/>
    <mergeCell ref="D44:E44"/>
    <mergeCell ref="G44:H44"/>
    <mergeCell ref="A60:C60"/>
    <mergeCell ref="D59:E59"/>
    <mergeCell ref="A55:C55"/>
    <mergeCell ref="A56:C56"/>
    <mergeCell ref="A61:C61"/>
    <mergeCell ref="A62:C62"/>
    <mergeCell ref="A63:C63"/>
    <mergeCell ref="A45:C45"/>
    <mergeCell ref="A46:C46"/>
    <mergeCell ref="A47:C47"/>
    <mergeCell ref="A48:C48"/>
    <mergeCell ref="A58:C58"/>
    <mergeCell ref="A59:C59"/>
    <mergeCell ref="A49:C49"/>
    <mergeCell ref="A50:C50"/>
    <mergeCell ref="A51:C51"/>
    <mergeCell ref="A52:C52"/>
    <mergeCell ref="A53:C53"/>
    <mergeCell ref="A54:C54"/>
    <mergeCell ref="I76:J76"/>
    <mergeCell ref="I77:J77"/>
    <mergeCell ref="I78:J78"/>
    <mergeCell ref="I79:J79"/>
    <mergeCell ref="A64:C64"/>
    <mergeCell ref="A65:C65"/>
    <mergeCell ref="A76:B76"/>
    <mergeCell ref="A77:B77"/>
    <mergeCell ref="A78:B78"/>
    <mergeCell ref="A66:C66"/>
    <mergeCell ref="A71:C71"/>
    <mergeCell ref="D76:F76"/>
    <mergeCell ref="D77:F77"/>
    <mergeCell ref="D78:F78"/>
    <mergeCell ref="D79:F79"/>
    <mergeCell ref="A79:B79"/>
  </mergeCells>
  <pageMargins left="0.55000000000000004" right="0.44" top="0.38" bottom="0.38" header="0.3" footer="0.3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6"/>
  <sheetViews>
    <sheetView zoomScale="91" zoomScaleNormal="91" workbookViewId="0">
      <selection activeCell="D166" sqref="D166"/>
    </sheetView>
  </sheetViews>
  <sheetFormatPr baseColWidth="10" defaultColWidth="11.42578125" defaultRowHeight="12.75" zeroHeight="1" x14ac:dyDescent="0.2"/>
  <cols>
    <col min="1" max="1" width="14.85546875" style="3" customWidth="1"/>
    <col min="2" max="2" width="2.5703125" style="3" customWidth="1"/>
    <col min="3" max="3" width="13.5703125" style="3" customWidth="1"/>
    <col min="4" max="4" width="14" style="3" bestFit="1" customWidth="1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1" spans="1:10" x14ac:dyDescent="0.2">
      <c r="A1" s="57"/>
      <c r="B1" s="57"/>
      <c r="C1" s="58" t="s">
        <v>28</v>
      </c>
      <c r="D1" s="57" t="str">
        <f>C3</f>
        <v>Servicios por personas fallecidas</v>
      </c>
      <c r="E1" s="57"/>
      <c r="F1" s="57"/>
      <c r="G1" s="57"/>
      <c r="H1" s="57"/>
      <c r="I1" s="57"/>
      <c r="J1" s="57"/>
    </row>
    <row r="2" spans="1:10" x14ac:dyDescent="0.2">
      <c r="I2" s="326" t="s">
        <v>29</v>
      </c>
      <c r="J2" s="327"/>
    </row>
    <row r="3" spans="1:10" x14ac:dyDescent="0.2">
      <c r="A3" s="2" t="s">
        <v>23</v>
      </c>
      <c r="C3" s="339" t="s">
        <v>30</v>
      </c>
      <c r="D3" s="340"/>
      <c r="E3" s="340"/>
      <c r="F3" s="340"/>
      <c r="G3" s="341"/>
      <c r="H3" s="13"/>
      <c r="I3" s="112" t="s">
        <v>324</v>
      </c>
      <c r="J3" s="115">
        <f>beneficiarios!N8</f>
        <v>978</v>
      </c>
    </row>
    <row r="4" spans="1:10" x14ac:dyDescent="0.2">
      <c r="A4" s="2" t="s">
        <v>31</v>
      </c>
      <c r="C4" s="339" t="s">
        <v>32</v>
      </c>
      <c r="D4" s="340"/>
      <c r="E4" s="340"/>
      <c r="F4" s="340"/>
      <c r="G4" s="341"/>
      <c r="H4" s="13"/>
      <c r="I4" s="112">
        <v>2</v>
      </c>
      <c r="J4" s="165">
        <f>beneficiarios!N9</f>
        <v>0</v>
      </c>
    </row>
    <row r="5" spans="1:10" x14ac:dyDescent="0.2">
      <c r="A5" s="109" t="s">
        <v>33</v>
      </c>
      <c r="C5" s="339" t="s">
        <v>34</v>
      </c>
      <c r="D5" s="340"/>
      <c r="E5" s="340"/>
      <c r="F5" s="340"/>
      <c r="G5" s="341"/>
      <c r="H5" s="13"/>
      <c r="I5" s="113">
        <v>3</v>
      </c>
      <c r="J5" s="165">
        <f>beneficiarios!N10</f>
        <v>0</v>
      </c>
    </row>
    <row r="6" spans="1:10" x14ac:dyDescent="0.2">
      <c r="A6" s="109" t="s">
        <v>66</v>
      </c>
      <c r="B6" s="117"/>
      <c r="C6" s="342" t="s">
        <v>35</v>
      </c>
      <c r="D6" s="343"/>
      <c r="E6" s="343"/>
      <c r="F6" s="343"/>
      <c r="G6" s="344"/>
      <c r="H6" s="13"/>
      <c r="I6" s="113">
        <v>4</v>
      </c>
      <c r="J6" s="165">
        <f>beneficiarios!N11</f>
        <v>0</v>
      </c>
    </row>
    <row r="7" spans="1:10" x14ac:dyDescent="0.2">
      <c r="A7" s="1"/>
    </row>
    <row r="8" spans="1:10" x14ac:dyDescent="0.2">
      <c r="A8" s="2" t="s">
        <v>36</v>
      </c>
      <c r="C8" s="319">
        <v>43101</v>
      </c>
      <c r="D8" s="323"/>
      <c r="F8" s="203" t="s">
        <v>37</v>
      </c>
      <c r="G8" s="32"/>
      <c r="I8" s="319">
        <v>43465</v>
      </c>
      <c r="J8" s="323"/>
    </row>
    <row r="9" spans="1:10" x14ac:dyDescent="0.2"/>
    <row r="10" spans="1:10" ht="12.75" customHeight="1" x14ac:dyDescent="0.2">
      <c r="A10" s="321" t="s">
        <v>38</v>
      </c>
      <c r="B10" s="322"/>
      <c r="C10" s="319">
        <v>43144</v>
      </c>
      <c r="D10" s="323"/>
      <c r="E10" s="13"/>
      <c r="F10" s="373" t="s">
        <v>39</v>
      </c>
      <c r="G10" s="373"/>
      <c r="H10" s="373"/>
      <c r="I10" s="324" t="s">
        <v>40</v>
      </c>
      <c r="J10" s="325"/>
    </row>
    <row r="11" spans="1:10" ht="13.5" thickBot="1" x14ac:dyDescent="0.25"/>
    <row r="12" spans="1:10" ht="25.5" customHeight="1" thickBot="1" x14ac:dyDescent="0.25">
      <c r="A12" s="294" t="s">
        <v>41</v>
      </c>
      <c r="B12" s="295"/>
      <c r="C12" s="296" t="s">
        <v>42</v>
      </c>
      <c r="D12" s="297"/>
      <c r="E12" s="294" t="s">
        <v>43</v>
      </c>
      <c r="F12" s="295"/>
      <c r="G12" s="296" t="s">
        <v>343</v>
      </c>
      <c r="H12" s="297"/>
      <c r="I12" s="106" t="s">
        <v>45</v>
      </c>
      <c r="J12" s="107" t="s">
        <v>46</v>
      </c>
    </row>
    <row r="13" spans="1:10" x14ac:dyDescent="0.2"/>
    <row r="14" spans="1:10" x14ac:dyDescent="0.2">
      <c r="A14" s="14" t="s">
        <v>47</v>
      </c>
      <c r="C14" s="298" t="s">
        <v>48</v>
      </c>
      <c r="D14" s="299"/>
      <c r="E14" s="299"/>
      <c r="F14" s="299"/>
      <c r="G14" s="299"/>
      <c r="H14" s="299"/>
      <c r="I14" s="299"/>
      <c r="J14" s="300"/>
    </row>
    <row r="15" spans="1:10" x14ac:dyDescent="0.2">
      <c r="A15" s="15"/>
      <c r="C15" s="301"/>
      <c r="D15" s="345"/>
      <c r="E15" s="345"/>
      <c r="F15" s="345"/>
      <c r="G15" s="345"/>
      <c r="H15" s="345"/>
      <c r="I15" s="345"/>
      <c r="J15" s="303"/>
    </row>
    <row r="16" spans="1:10" x14ac:dyDescent="0.2">
      <c r="A16" s="1"/>
      <c r="C16" s="301"/>
      <c r="D16" s="345"/>
      <c r="E16" s="345"/>
      <c r="F16" s="345"/>
      <c r="G16" s="345"/>
      <c r="H16" s="345"/>
      <c r="I16" s="345"/>
      <c r="J16" s="303"/>
    </row>
    <row r="17" spans="1:10" x14ac:dyDescent="0.2">
      <c r="A17" s="1"/>
      <c r="C17" s="304"/>
      <c r="D17" s="305"/>
      <c r="E17" s="305"/>
      <c r="F17" s="305"/>
      <c r="G17" s="305"/>
      <c r="H17" s="305"/>
      <c r="I17" s="305"/>
      <c r="J17" s="306"/>
    </row>
    <row r="18" spans="1:10" x14ac:dyDescent="0.2"/>
    <row r="19" spans="1:10" x14ac:dyDescent="0.2">
      <c r="A19" s="14" t="s">
        <v>49</v>
      </c>
      <c r="C19" s="45" t="s">
        <v>50</v>
      </c>
      <c r="D19" s="75"/>
      <c r="E19" s="75"/>
      <c r="F19" s="75"/>
      <c r="G19" s="75"/>
      <c r="H19" s="75"/>
      <c r="I19" s="75"/>
      <c r="J19" s="76"/>
    </row>
    <row r="20" spans="1:10" x14ac:dyDescent="0.2">
      <c r="A20" s="15" t="s">
        <v>51</v>
      </c>
      <c r="C20" s="108" t="s">
        <v>52</v>
      </c>
      <c r="D20" s="77"/>
      <c r="E20" s="77"/>
      <c r="F20" s="77"/>
      <c r="G20" s="77"/>
      <c r="H20" s="77"/>
      <c r="I20" s="77"/>
      <c r="J20" s="78"/>
    </row>
    <row r="21" spans="1:10" x14ac:dyDescent="0.2">
      <c r="C21" s="108"/>
      <c r="D21" s="77"/>
      <c r="E21" s="77"/>
      <c r="F21" s="77"/>
      <c r="G21" s="77"/>
      <c r="H21" s="77"/>
      <c r="I21" s="77"/>
      <c r="J21" s="78"/>
    </row>
    <row r="22" spans="1:10" x14ac:dyDescent="0.2">
      <c r="C22" s="43"/>
      <c r="D22" s="77"/>
      <c r="E22" s="77"/>
      <c r="F22" s="77"/>
      <c r="G22" s="77"/>
      <c r="H22" s="77"/>
      <c r="I22" s="77"/>
      <c r="J22" s="78"/>
    </row>
    <row r="23" spans="1:10" x14ac:dyDescent="0.2">
      <c r="C23" s="44"/>
      <c r="D23" s="79"/>
      <c r="E23" s="79"/>
      <c r="F23" s="79"/>
      <c r="G23" s="79"/>
      <c r="H23" s="79"/>
      <c r="I23" s="79"/>
      <c r="J23" s="80"/>
    </row>
    <row r="24" spans="1:10" x14ac:dyDescent="0.2"/>
    <row r="25" spans="1:10" x14ac:dyDescent="0.2">
      <c r="A25" s="14" t="s">
        <v>53</v>
      </c>
      <c r="C25" s="45" t="s">
        <v>54</v>
      </c>
      <c r="D25" s="75"/>
      <c r="E25" s="75"/>
      <c r="F25" s="75"/>
      <c r="G25" s="75"/>
      <c r="H25" s="75"/>
      <c r="I25" s="75"/>
      <c r="J25" s="76"/>
    </row>
    <row r="26" spans="1:10" x14ac:dyDescent="0.2">
      <c r="A26" s="15"/>
      <c r="C26" s="108"/>
      <c r="D26" s="77"/>
      <c r="E26" s="77"/>
      <c r="F26" s="77"/>
      <c r="G26" s="77"/>
      <c r="H26" s="77"/>
      <c r="I26" s="77"/>
      <c r="J26" s="78"/>
    </row>
    <row r="27" spans="1:10" x14ac:dyDescent="0.2">
      <c r="C27" s="108"/>
      <c r="D27" s="77"/>
      <c r="E27" s="77"/>
      <c r="F27" s="77"/>
      <c r="G27" s="77"/>
      <c r="H27" s="77"/>
      <c r="I27" s="77"/>
      <c r="J27" s="78"/>
    </row>
    <row r="28" spans="1:10" x14ac:dyDescent="0.2">
      <c r="C28" s="108"/>
      <c r="D28" s="77"/>
      <c r="E28" s="77"/>
      <c r="F28" s="77"/>
      <c r="G28" s="77"/>
      <c r="H28" s="77"/>
      <c r="I28" s="77"/>
      <c r="J28" s="78"/>
    </row>
    <row r="29" spans="1:10" x14ac:dyDescent="0.2">
      <c r="C29" s="44"/>
      <c r="D29" s="79"/>
      <c r="E29" s="79"/>
      <c r="F29" s="79"/>
      <c r="G29" s="79"/>
      <c r="H29" s="79"/>
      <c r="I29" s="79"/>
      <c r="J29" s="80"/>
    </row>
    <row r="30" spans="1:10" x14ac:dyDescent="0.2"/>
    <row r="31" spans="1:10" x14ac:dyDescent="0.2">
      <c r="A31" s="14" t="s">
        <v>55</v>
      </c>
      <c r="C31" s="49"/>
      <c r="D31" s="81"/>
      <c r="E31" s="81"/>
      <c r="F31" s="81"/>
      <c r="G31" s="81"/>
      <c r="H31" s="81"/>
      <c r="I31" s="81"/>
      <c r="J31" s="82"/>
    </row>
    <row r="32" spans="1:10" x14ac:dyDescent="0.2">
      <c r="A32" s="15"/>
      <c r="C32" s="46"/>
      <c r="D32" s="83"/>
      <c r="E32" s="83"/>
      <c r="F32" s="83"/>
      <c r="G32" s="83"/>
      <c r="H32" s="83"/>
      <c r="I32" s="83"/>
      <c r="J32" s="84"/>
    </row>
    <row r="33" spans="1:10" x14ac:dyDescent="0.2">
      <c r="C33" s="46"/>
      <c r="D33" s="83"/>
      <c r="E33" s="83"/>
      <c r="F33" s="83"/>
      <c r="G33" s="83"/>
      <c r="H33" s="83"/>
      <c r="I33" s="83"/>
      <c r="J33" s="84"/>
    </row>
    <row r="34" spans="1:10" x14ac:dyDescent="0.2">
      <c r="C34" s="46"/>
      <c r="D34" s="83"/>
      <c r="E34" s="83"/>
      <c r="F34" s="83"/>
      <c r="G34" s="83"/>
      <c r="H34" s="83"/>
      <c r="I34" s="83"/>
      <c r="J34" s="84"/>
    </row>
    <row r="35" spans="1:10" x14ac:dyDescent="0.2">
      <c r="C35" s="46"/>
      <c r="D35" s="83"/>
      <c r="E35" s="83"/>
      <c r="F35" s="83"/>
      <c r="G35" s="83"/>
      <c r="H35" s="83"/>
      <c r="I35" s="83"/>
      <c r="J35" s="84"/>
    </row>
    <row r="36" spans="1:10" x14ac:dyDescent="0.2">
      <c r="C36" s="46"/>
      <c r="D36" s="83"/>
      <c r="E36" s="83"/>
      <c r="F36" s="83"/>
      <c r="G36" s="83"/>
      <c r="H36" s="83"/>
      <c r="I36" s="83"/>
      <c r="J36" s="84"/>
    </row>
    <row r="37" spans="1:10" x14ac:dyDescent="0.2">
      <c r="C37" s="46"/>
      <c r="D37" s="83"/>
      <c r="E37" s="83"/>
      <c r="F37" s="83"/>
      <c r="G37" s="83"/>
      <c r="H37" s="83"/>
      <c r="I37" s="83"/>
      <c r="J37" s="84"/>
    </row>
    <row r="38" spans="1:10" x14ac:dyDescent="0.2">
      <c r="C38" s="48"/>
      <c r="D38" s="86"/>
      <c r="E38" s="86"/>
      <c r="F38" s="86"/>
      <c r="G38" s="86"/>
      <c r="H38" s="86"/>
      <c r="I38" s="86"/>
      <c r="J38" s="87"/>
    </row>
    <row r="39" spans="1:10" x14ac:dyDescent="0.2"/>
    <row r="40" spans="1:10" x14ac:dyDescent="0.2">
      <c r="A40" s="2" t="s">
        <v>56</v>
      </c>
      <c r="C40" s="346">
        <v>0</v>
      </c>
      <c r="D40" s="320"/>
      <c r="F40" s="347" t="s">
        <v>57</v>
      </c>
      <c r="G40" s="348"/>
      <c r="I40" s="346">
        <v>0</v>
      </c>
      <c r="J40" s="320"/>
    </row>
    <row r="41" spans="1:10" x14ac:dyDescent="0.2">
      <c r="A41" s="4"/>
      <c r="B41" s="1"/>
      <c r="C41" s="202"/>
      <c r="D41" s="202"/>
      <c r="E41" s="1"/>
      <c r="F41" s="202"/>
      <c r="G41" s="202"/>
      <c r="I41" s="199"/>
      <c r="J41" s="199"/>
    </row>
    <row r="42" spans="1:10" x14ac:dyDescent="0.2">
      <c r="A42" s="196"/>
      <c r="B42" s="196" t="s">
        <v>18</v>
      </c>
      <c r="C42" s="197"/>
      <c r="D42" s="197"/>
      <c r="E42" s="198"/>
      <c r="G42" s="202"/>
      <c r="H42" s="1"/>
      <c r="I42" s="1"/>
      <c r="J42" s="1"/>
    </row>
    <row r="43" spans="1:10" x14ac:dyDescent="0.2">
      <c r="A43" s="34" t="s">
        <v>13</v>
      </c>
      <c r="B43" s="35"/>
      <c r="C43" s="90" t="s">
        <v>16</v>
      </c>
      <c r="D43" s="34" t="s">
        <v>58</v>
      </c>
      <c r="E43" s="42"/>
      <c r="F43" s="90" t="s">
        <v>59</v>
      </c>
      <c r="G43" s="36" t="s">
        <v>60</v>
      </c>
      <c r="H43" s="35"/>
      <c r="I43" s="90" t="s">
        <v>61</v>
      </c>
      <c r="J43" s="90" t="s">
        <v>62</v>
      </c>
    </row>
    <row r="44" spans="1:10" x14ac:dyDescent="0.2">
      <c r="A44" s="10">
        <v>43131</v>
      </c>
      <c r="B44" s="100">
        <v>1</v>
      </c>
      <c r="C44" s="16">
        <v>93</v>
      </c>
      <c r="D44" s="95">
        <v>134</v>
      </c>
      <c r="E44" s="99"/>
      <c r="F44" s="17">
        <f>C44</f>
        <v>93</v>
      </c>
      <c r="G44" s="18">
        <f>D44</f>
        <v>134</v>
      </c>
      <c r="H44" s="19"/>
      <c r="I44" s="20">
        <f t="shared" ref="I44:J55" si="0">F44/$F$56</f>
        <v>7.4999999999999997E-2</v>
      </c>
      <c r="J44" s="20">
        <f t="shared" si="0"/>
        <v>0.10806451612903226</v>
      </c>
    </row>
    <row r="45" spans="1:10" x14ac:dyDescent="0.2">
      <c r="A45" s="11">
        <v>43159</v>
      </c>
      <c r="B45" s="101">
        <v>2</v>
      </c>
      <c r="C45" s="200">
        <v>102</v>
      </c>
      <c r="D45" s="201">
        <v>84</v>
      </c>
      <c r="E45" s="204"/>
      <c r="F45" s="21">
        <f t="shared" ref="F45:G55" si="1">C45+F44</f>
        <v>195</v>
      </c>
      <c r="G45" s="22">
        <f t="shared" si="1"/>
        <v>218</v>
      </c>
      <c r="H45" s="23"/>
      <c r="I45" s="24">
        <f t="shared" si="0"/>
        <v>0.15725806451612903</v>
      </c>
      <c r="J45" s="24">
        <f t="shared" si="0"/>
        <v>0.17580645161290323</v>
      </c>
    </row>
    <row r="46" spans="1:10" x14ac:dyDescent="0.2">
      <c r="A46" s="10">
        <v>43190</v>
      </c>
      <c r="B46" s="100">
        <v>3</v>
      </c>
      <c r="C46" s="16">
        <v>111</v>
      </c>
      <c r="D46" s="95">
        <v>107</v>
      </c>
      <c r="E46" s="99"/>
      <c r="F46" s="17">
        <f t="shared" si="1"/>
        <v>306</v>
      </c>
      <c r="G46" s="18">
        <f t="shared" si="1"/>
        <v>325</v>
      </c>
      <c r="H46" s="19"/>
      <c r="I46" s="20">
        <f t="shared" si="0"/>
        <v>0.24677419354838709</v>
      </c>
      <c r="J46" s="20">
        <f t="shared" si="0"/>
        <v>0.26209677419354838</v>
      </c>
    </row>
    <row r="47" spans="1:10" x14ac:dyDescent="0.2">
      <c r="A47" s="11">
        <v>43220</v>
      </c>
      <c r="B47" s="101">
        <v>4</v>
      </c>
      <c r="C47" s="200">
        <v>96</v>
      </c>
      <c r="D47" s="201">
        <v>110</v>
      </c>
      <c r="E47" s="204"/>
      <c r="F47" s="21">
        <f t="shared" si="1"/>
        <v>402</v>
      </c>
      <c r="G47" s="22">
        <f t="shared" si="1"/>
        <v>435</v>
      </c>
      <c r="H47" s="23"/>
      <c r="I47" s="24">
        <f t="shared" si="0"/>
        <v>0.3241935483870968</v>
      </c>
      <c r="J47" s="24">
        <f t="shared" si="0"/>
        <v>0.35080645161290325</v>
      </c>
    </row>
    <row r="48" spans="1:10" x14ac:dyDescent="0.2">
      <c r="A48" s="10">
        <v>43251</v>
      </c>
      <c r="B48" s="100">
        <v>5</v>
      </c>
      <c r="C48" s="16">
        <v>107</v>
      </c>
      <c r="D48" s="95">
        <v>120</v>
      </c>
      <c r="E48" s="99"/>
      <c r="F48" s="17">
        <f t="shared" si="1"/>
        <v>509</v>
      </c>
      <c r="G48" s="18">
        <f t="shared" si="1"/>
        <v>555</v>
      </c>
      <c r="H48" s="19"/>
      <c r="I48" s="20">
        <f t="shared" si="0"/>
        <v>0.41048387096774192</v>
      </c>
      <c r="J48" s="20">
        <f t="shared" si="0"/>
        <v>0.44758064516129031</v>
      </c>
    </row>
    <row r="49" spans="1:10" x14ac:dyDescent="0.2">
      <c r="A49" s="11">
        <v>43281</v>
      </c>
      <c r="B49" s="101">
        <v>6</v>
      </c>
      <c r="C49" s="200">
        <v>86</v>
      </c>
      <c r="D49" s="201">
        <v>100</v>
      </c>
      <c r="E49" s="204"/>
      <c r="F49" s="21">
        <f t="shared" si="1"/>
        <v>595</v>
      </c>
      <c r="G49" s="22">
        <f t="shared" si="1"/>
        <v>655</v>
      </c>
      <c r="H49" s="23"/>
      <c r="I49" s="24">
        <f t="shared" si="0"/>
        <v>0.47983870967741937</v>
      </c>
      <c r="J49" s="24">
        <f t="shared" si="0"/>
        <v>0.52822580645161288</v>
      </c>
    </row>
    <row r="50" spans="1:10" x14ac:dyDescent="0.2">
      <c r="A50" s="10">
        <v>43312</v>
      </c>
      <c r="B50" s="100">
        <v>7</v>
      </c>
      <c r="C50" s="16">
        <v>108</v>
      </c>
      <c r="D50" s="95">
        <v>102</v>
      </c>
      <c r="E50" s="99"/>
      <c r="F50" s="17">
        <f t="shared" si="1"/>
        <v>703</v>
      </c>
      <c r="G50" s="18">
        <f t="shared" si="1"/>
        <v>757</v>
      </c>
      <c r="H50" s="19"/>
      <c r="I50" s="20">
        <f t="shared" si="0"/>
        <v>0.5669354838709677</v>
      </c>
      <c r="J50" s="20">
        <f t="shared" si="0"/>
        <v>0.61048387096774193</v>
      </c>
    </row>
    <row r="51" spans="1:10" x14ac:dyDescent="0.2">
      <c r="A51" s="11">
        <v>43343</v>
      </c>
      <c r="B51" s="101">
        <v>8</v>
      </c>
      <c r="C51" s="200">
        <v>117</v>
      </c>
      <c r="D51" s="201">
        <v>91</v>
      </c>
      <c r="E51" s="204"/>
      <c r="F51" s="21">
        <f t="shared" si="1"/>
        <v>820</v>
      </c>
      <c r="G51" s="22">
        <f t="shared" si="1"/>
        <v>848</v>
      </c>
      <c r="H51" s="23"/>
      <c r="I51" s="24">
        <f t="shared" si="0"/>
        <v>0.66129032258064513</v>
      </c>
      <c r="J51" s="24">
        <f t="shared" si="0"/>
        <v>0.68387096774193545</v>
      </c>
    </row>
    <row r="52" spans="1:10" x14ac:dyDescent="0.2">
      <c r="A52" s="10">
        <v>43373</v>
      </c>
      <c r="B52" s="100">
        <v>9</v>
      </c>
      <c r="C52" s="16">
        <v>93</v>
      </c>
      <c r="D52" s="95">
        <v>93</v>
      </c>
      <c r="E52" s="99"/>
      <c r="F52" s="17">
        <f t="shared" si="1"/>
        <v>913</v>
      </c>
      <c r="G52" s="18">
        <f t="shared" si="1"/>
        <v>941</v>
      </c>
      <c r="H52" s="19"/>
      <c r="I52" s="20">
        <f t="shared" si="0"/>
        <v>0.7362903225806452</v>
      </c>
      <c r="J52" s="20">
        <f t="shared" si="0"/>
        <v>0.75887096774193552</v>
      </c>
    </row>
    <row r="53" spans="1:10" x14ac:dyDescent="0.2">
      <c r="A53" s="11">
        <v>43404</v>
      </c>
      <c r="B53" s="101">
        <v>10</v>
      </c>
      <c r="C53" s="200">
        <v>99</v>
      </c>
      <c r="D53" s="201">
        <v>104</v>
      </c>
      <c r="E53" s="204"/>
      <c r="F53" s="21">
        <f t="shared" si="1"/>
        <v>1012</v>
      </c>
      <c r="G53" s="22">
        <f t="shared" si="1"/>
        <v>1045</v>
      </c>
      <c r="H53" s="23"/>
      <c r="I53" s="24">
        <f t="shared" si="0"/>
        <v>0.81612903225806455</v>
      </c>
      <c r="J53" s="24">
        <f t="shared" si="0"/>
        <v>0.842741935483871</v>
      </c>
    </row>
    <row r="54" spans="1:10" x14ac:dyDescent="0.2">
      <c r="A54" s="10">
        <v>43434</v>
      </c>
      <c r="B54" s="100">
        <v>11</v>
      </c>
      <c r="C54" s="16">
        <v>114</v>
      </c>
      <c r="D54" s="95">
        <v>0</v>
      </c>
      <c r="E54" s="99"/>
      <c r="F54" s="17">
        <f t="shared" si="1"/>
        <v>1126</v>
      </c>
      <c r="G54" s="18">
        <f t="shared" si="1"/>
        <v>1045</v>
      </c>
      <c r="H54" s="19"/>
      <c r="I54" s="20">
        <f t="shared" si="0"/>
        <v>0.90806451612903227</v>
      </c>
      <c r="J54" s="20">
        <f t="shared" si="0"/>
        <v>0.842741935483871</v>
      </c>
    </row>
    <row r="55" spans="1:10" x14ac:dyDescent="0.2">
      <c r="A55" s="11">
        <v>43465</v>
      </c>
      <c r="B55" s="101">
        <v>12</v>
      </c>
      <c r="C55" s="200">
        <v>114</v>
      </c>
      <c r="D55" s="201">
        <v>0</v>
      </c>
      <c r="E55" s="204"/>
      <c r="F55" s="21">
        <f t="shared" si="1"/>
        <v>1240</v>
      </c>
      <c r="G55" s="22">
        <f t="shared" si="1"/>
        <v>1045</v>
      </c>
      <c r="H55" s="23"/>
      <c r="I55" s="24">
        <f t="shared" si="0"/>
        <v>1</v>
      </c>
      <c r="J55" s="24">
        <f t="shared" si="0"/>
        <v>0.842741935483871</v>
      </c>
    </row>
    <row r="56" spans="1:10" x14ac:dyDescent="0.2">
      <c r="A56" s="37" t="s">
        <v>63</v>
      </c>
      <c r="B56" s="102">
        <v>13</v>
      </c>
      <c r="C56" s="90">
        <f>SUM(C44:C55)</f>
        <v>1240</v>
      </c>
      <c r="D56" s="34">
        <f>SUM(D44:D55)</f>
        <v>1045</v>
      </c>
      <c r="E56" s="42"/>
      <c r="F56" s="38">
        <f>F55</f>
        <v>1240</v>
      </c>
      <c r="G56" s="39">
        <f>G55</f>
        <v>1045</v>
      </c>
      <c r="H56" s="40"/>
      <c r="I56" s="41">
        <f>I55</f>
        <v>1</v>
      </c>
      <c r="J56" s="41">
        <f>J55</f>
        <v>0.842741935483871</v>
      </c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57"/>
      <c r="B58" s="57"/>
      <c r="C58" s="58" t="s">
        <v>64</v>
      </c>
      <c r="D58" s="57" t="str">
        <f>C60</f>
        <v>Presupuesto ingresado por cementerios</v>
      </c>
      <c r="E58" s="57"/>
      <c r="F58" s="57"/>
      <c r="G58" s="57"/>
      <c r="H58" s="57"/>
      <c r="I58" s="57"/>
      <c r="J58" s="57"/>
    </row>
    <row r="59" spans="1:10" x14ac:dyDescent="0.2">
      <c r="I59" s="326" t="s">
        <v>29</v>
      </c>
      <c r="J59" s="327"/>
    </row>
    <row r="60" spans="1:10" x14ac:dyDescent="0.2">
      <c r="A60" s="2" t="s">
        <v>23</v>
      </c>
      <c r="C60" s="339" t="s">
        <v>65</v>
      </c>
      <c r="D60" s="340"/>
      <c r="E60" s="340"/>
      <c r="F60" s="340"/>
      <c r="G60" s="340"/>
      <c r="H60" s="56"/>
      <c r="I60" s="112" t="s">
        <v>324</v>
      </c>
      <c r="J60" s="115">
        <f>beneficiarios!N15</f>
        <v>50115</v>
      </c>
    </row>
    <row r="61" spans="1:10" x14ac:dyDescent="0.2">
      <c r="A61" s="2" t="s">
        <v>31</v>
      </c>
      <c r="C61" s="313" t="s">
        <v>32</v>
      </c>
      <c r="D61" s="314"/>
      <c r="E61" s="314"/>
      <c r="F61" s="314"/>
      <c r="G61" s="315"/>
      <c r="H61" s="56"/>
      <c r="I61" s="112">
        <v>2</v>
      </c>
      <c r="J61" s="165">
        <f>beneficiarios!N16</f>
        <v>0</v>
      </c>
    </row>
    <row r="62" spans="1:10" x14ac:dyDescent="0.2">
      <c r="A62" s="109" t="s">
        <v>33</v>
      </c>
      <c r="C62" s="313" t="s">
        <v>54</v>
      </c>
      <c r="D62" s="314"/>
      <c r="E62" s="314"/>
      <c r="F62" s="314"/>
      <c r="G62" s="315"/>
      <c r="H62" s="56"/>
      <c r="I62" s="113">
        <v>3</v>
      </c>
      <c r="J62" s="165">
        <f>beneficiarios!N17</f>
        <v>0</v>
      </c>
    </row>
    <row r="63" spans="1:10" x14ac:dyDescent="0.2">
      <c r="A63" s="116" t="s">
        <v>66</v>
      </c>
      <c r="B63" s="117"/>
      <c r="C63" s="316" t="s">
        <v>54</v>
      </c>
      <c r="D63" s="317"/>
      <c r="E63" s="317"/>
      <c r="F63" s="317"/>
      <c r="G63" s="318"/>
      <c r="H63" s="56"/>
      <c r="I63" s="113">
        <v>4</v>
      </c>
      <c r="J63" s="165">
        <f>beneficiarios!N18</f>
        <v>0</v>
      </c>
    </row>
    <row r="64" spans="1:10" x14ac:dyDescent="0.2">
      <c r="A64" s="1"/>
    </row>
    <row r="65" spans="1:10" x14ac:dyDescent="0.2">
      <c r="A65" s="2" t="s">
        <v>36</v>
      </c>
      <c r="C65" s="319">
        <v>43101</v>
      </c>
      <c r="D65" s="320"/>
      <c r="F65" s="203" t="s">
        <v>37</v>
      </c>
      <c r="G65" s="32"/>
      <c r="I65" s="319">
        <v>43465</v>
      </c>
      <c r="J65" s="320"/>
    </row>
    <row r="66" spans="1:10" x14ac:dyDescent="0.2"/>
    <row r="67" spans="1:10" ht="12.75" customHeight="1" x14ac:dyDescent="0.2">
      <c r="A67" s="321" t="s">
        <v>38</v>
      </c>
      <c r="B67" s="322"/>
      <c r="C67" s="319">
        <v>43144</v>
      </c>
      <c r="D67" s="323"/>
      <c r="E67" s="13"/>
      <c r="F67" s="374" t="s">
        <v>39</v>
      </c>
      <c r="G67" s="375"/>
      <c r="H67" s="376"/>
      <c r="I67" s="324" t="s">
        <v>40</v>
      </c>
      <c r="J67" s="325"/>
    </row>
    <row r="68" spans="1:10" ht="13.5" thickBot="1" x14ac:dyDescent="0.25">
      <c r="A68" s="25"/>
      <c r="B68" s="26"/>
      <c r="C68" s="202"/>
      <c r="D68" s="202"/>
      <c r="E68" s="202"/>
      <c r="F68" s="202"/>
      <c r="G68" s="13"/>
      <c r="H68" s="13"/>
    </row>
    <row r="69" spans="1:10" ht="25.5" customHeight="1" thickBot="1" x14ac:dyDescent="0.25">
      <c r="A69" s="294" t="s">
        <v>41</v>
      </c>
      <c r="B69" s="295"/>
      <c r="C69" s="296" t="s">
        <v>67</v>
      </c>
      <c r="D69" s="297"/>
      <c r="E69" s="294" t="s">
        <v>43</v>
      </c>
      <c r="F69" s="295"/>
      <c r="G69" s="296" t="s">
        <v>344</v>
      </c>
      <c r="H69" s="297"/>
      <c r="I69" s="106" t="s">
        <v>45</v>
      </c>
      <c r="J69" s="107" t="s">
        <v>46</v>
      </c>
    </row>
    <row r="70" spans="1:10" x14ac:dyDescent="0.2"/>
    <row r="71" spans="1:10" x14ac:dyDescent="0.2">
      <c r="A71" s="27" t="s">
        <v>47</v>
      </c>
      <c r="C71" s="330" t="s">
        <v>68</v>
      </c>
      <c r="D71" s="331"/>
      <c r="E71" s="331"/>
      <c r="F71" s="331"/>
      <c r="G71" s="331"/>
      <c r="H71" s="331"/>
      <c r="I71" s="331"/>
      <c r="J71" s="332"/>
    </row>
    <row r="72" spans="1:10" x14ac:dyDescent="0.2">
      <c r="A72" s="28"/>
      <c r="C72" s="333"/>
      <c r="D72" s="334"/>
      <c r="E72" s="334"/>
      <c r="F72" s="334"/>
      <c r="G72" s="334"/>
      <c r="H72" s="334"/>
      <c r="I72" s="334"/>
      <c r="J72" s="335"/>
    </row>
    <row r="73" spans="1:10" x14ac:dyDescent="0.2">
      <c r="A73" s="1"/>
      <c r="C73" s="333"/>
      <c r="D73" s="334"/>
      <c r="E73" s="334"/>
      <c r="F73" s="334"/>
      <c r="G73" s="334"/>
      <c r="H73" s="334"/>
      <c r="I73" s="334"/>
      <c r="J73" s="335"/>
    </row>
    <row r="74" spans="1:10" x14ac:dyDescent="0.2">
      <c r="A74" s="1"/>
      <c r="C74" s="336"/>
      <c r="D74" s="337"/>
      <c r="E74" s="337"/>
      <c r="F74" s="337"/>
      <c r="G74" s="337"/>
      <c r="H74" s="337"/>
      <c r="I74" s="337"/>
      <c r="J74" s="338"/>
    </row>
    <row r="75" spans="1:10" x14ac:dyDescent="0.2">
      <c r="A75" s="1"/>
      <c r="C75" s="29"/>
      <c r="D75" s="29"/>
      <c r="E75" s="29"/>
      <c r="F75" s="29"/>
      <c r="G75" s="29"/>
      <c r="H75" s="29"/>
      <c r="I75" s="29"/>
      <c r="J75" s="29"/>
    </row>
    <row r="76" spans="1:10" x14ac:dyDescent="0.2">
      <c r="A76" s="14" t="s">
        <v>49</v>
      </c>
      <c r="C76" s="45" t="s">
        <v>69</v>
      </c>
      <c r="D76" s="75"/>
      <c r="E76" s="75"/>
      <c r="F76" s="75"/>
      <c r="G76" s="75"/>
      <c r="H76" s="75"/>
      <c r="I76" s="75"/>
      <c r="J76" s="76"/>
    </row>
    <row r="77" spans="1:10" x14ac:dyDescent="0.2">
      <c r="A77" s="15" t="s">
        <v>51</v>
      </c>
      <c r="C77" s="108"/>
      <c r="D77" s="77"/>
      <c r="E77" s="77"/>
      <c r="F77" s="77"/>
      <c r="G77" s="77"/>
      <c r="H77" s="77"/>
      <c r="I77" s="77"/>
      <c r="J77" s="78"/>
    </row>
    <row r="78" spans="1:10" x14ac:dyDescent="0.2">
      <c r="C78" s="108"/>
      <c r="D78" s="77"/>
      <c r="E78" s="77"/>
      <c r="F78" s="77"/>
      <c r="G78" s="77"/>
      <c r="H78" s="77"/>
      <c r="I78" s="77"/>
      <c r="J78" s="78"/>
    </row>
    <row r="79" spans="1:10" x14ac:dyDescent="0.2">
      <c r="C79" s="43"/>
      <c r="D79" s="77"/>
      <c r="E79" s="77"/>
      <c r="F79" s="77"/>
      <c r="G79" s="77"/>
      <c r="H79" s="77"/>
      <c r="I79" s="77"/>
      <c r="J79" s="78"/>
    </row>
    <row r="80" spans="1:10" x14ac:dyDescent="0.2">
      <c r="C80" s="44"/>
      <c r="D80" s="79"/>
      <c r="E80" s="79"/>
      <c r="F80" s="79"/>
      <c r="G80" s="79"/>
      <c r="H80" s="79"/>
      <c r="I80" s="79"/>
      <c r="J80" s="80"/>
    </row>
    <row r="81" spans="1:10" x14ac:dyDescent="0.2">
      <c r="A81" s="1"/>
      <c r="C81" s="29"/>
      <c r="D81" s="29"/>
      <c r="E81" s="29"/>
      <c r="F81" s="29"/>
      <c r="G81" s="29"/>
      <c r="H81" s="29"/>
      <c r="I81" s="29"/>
      <c r="J81" s="29"/>
    </row>
    <row r="82" spans="1:10" x14ac:dyDescent="0.2">
      <c r="A82" s="14" t="s">
        <v>53</v>
      </c>
      <c r="C82" s="49" t="s">
        <v>70</v>
      </c>
      <c r="D82" s="81"/>
      <c r="E82" s="81"/>
      <c r="F82" s="81"/>
      <c r="G82" s="81"/>
      <c r="H82" s="81"/>
      <c r="I82" s="81"/>
      <c r="J82" s="82"/>
    </row>
    <row r="83" spans="1:10" x14ac:dyDescent="0.2">
      <c r="A83" s="15"/>
      <c r="C83" s="46"/>
      <c r="D83" s="83"/>
      <c r="E83" s="83"/>
      <c r="F83" s="83"/>
      <c r="G83" s="83"/>
      <c r="H83" s="83"/>
      <c r="I83" s="83"/>
      <c r="J83" s="84"/>
    </row>
    <row r="84" spans="1:10" x14ac:dyDescent="0.2">
      <c r="C84" s="46"/>
      <c r="D84" s="83"/>
      <c r="E84" s="83"/>
      <c r="F84" s="83"/>
      <c r="G84" s="83"/>
      <c r="H84" s="83"/>
      <c r="I84" s="83"/>
      <c r="J84" s="84"/>
    </row>
    <row r="85" spans="1:10" x14ac:dyDescent="0.2">
      <c r="C85" s="47"/>
      <c r="D85" s="83"/>
      <c r="E85" s="83"/>
      <c r="F85" s="83"/>
      <c r="G85" s="83"/>
      <c r="H85" s="83"/>
      <c r="I85" s="83"/>
      <c r="J85" s="84"/>
    </row>
    <row r="86" spans="1:10" x14ac:dyDescent="0.2">
      <c r="C86" s="48"/>
      <c r="D86" s="86"/>
      <c r="E86" s="86"/>
      <c r="F86" s="86"/>
      <c r="G86" s="86"/>
      <c r="H86" s="86"/>
      <c r="I86" s="86"/>
      <c r="J86" s="87"/>
    </row>
    <row r="87" spans="1:10" x14ac:dyDescent="0.2">
      <c r="A87" s="1"/>
      <c r="C87" s="29"/>
      <c r="D87" s="29"/>
      <c r="E87" s="29"/>
      <c r="F87" s="29"/>
      <c r="G87" s="29"/>
      <c r="H87" s="29"/>
      <c r="I87" s="29"/>
      <c r="J87" s="29"/>
    </row>
    <row r="88" spans="1:10" x14ac:dyDescent="0.2">
      <c r="A88" s="14" t="s">
        <v>55</v>
      </c>
      <c r="C88" s="49" t="s">
        <v>71</v>
      </c>
      <c r="D88" s="81"/>
      <c r="E88" s="81"/>
      <c r="F88" s="81"/>
      <c r="G88" s="81"/>
      <c r="H88" s="81"/>
      <c r="I88" s="81"/>
      <c r="J88" s="82"/>
    </row>
    <row r="89" spans="1:10" x14ac:dyDescent="0.2">
      <c r="A89" s="15"/>
      <c r="C89" s="46" t="s">
        <v>72</v>
      </c>
      <c r="D89" s="83"/>
      <c r="E89" s="83"/>
      <c r="F89" s="83"/>
      <c r="G89" s="83"/>
      <c r="H89" s="83"/>
      <c r="I89" s="83"/>
      <c r="J89" s="84"/>
    </row>
    <row r="90" spans="1:10" x14ac:dyDescent="0.2">
      <c r="C90" s="46" t="s">
        <v>73</v>
      </c>
      <c r="D90" s="83"/>
      <c r="E90" s="83"/>
      <c r="F90" s="83"/>
      <c r="G90" s="83"/>
      <c r="H90" s="83"/>
      <c r="I90" s="83"/>
      <c r="J90" s="84"/>
    </row>
    <row r="91" spans="1:10" x14ac:dyDescent="0.2">
      <c r="C91" s="47" t="s">
        <v>74</v>
      </c>
      <c r="D91" s="83"/>
      <c r="E91" s="83"/>
      <c r="F91" s="83"/>
      <c r="G91" s="83"/>
      <c r="H91" s="83"/>
      <c r="I91" s="83"/>
      <c r="J91" s="84"/>
    </row>
    <row r="92" spans="1:10" x14ac:dyDescent="0.2">
      <c r="C92" s="47"/>
      <c r="D92" s="83"/>
      <c r="E92" s="83"/>
      <c r="F92" s="83"/>
      <c r="G92" s="83"/>
      <c r="H92" s="83"/>
      <c r="I92" s="83"/>
      <c r="J92" s="84"/>
    </row>
    <row r="93" spans="1:10" x14ac:dyDescent="0.2">
      <c r="C93" s="47"/>
      <c r="D93" s="83"/>
      <c r="E93" s="83"/>
      <c r="F93" s="83"/>
      <c r="G93" s="83"/>
      <c r="H93" s="83"/>
      <c r="I93" s="83"/>
      <c r="J93" s="84"/>
    </row>
    <row r="94" spans="1:10" x14ac:dyDescent="0.2">
      <c r="C94" s="47"/>
      <c r="D94" s="83"/>
      <c r="E94" s="83"/>
      <c r="F94" s="83"/>
      <c r="G94" s="83"/>
      <c r="H94" s="83"/>
      <c r="I94" s="83"/>
      <c r="J94" s="84"/>
    </row>
    <row r="95" spans="1:10" x14ac:dyDescent="0.2">
      <c r="C95" s="48"/>
      <c r="D95" s="86"/>
      <c r="E95" s="86"/>
      <c r="F95" s="86"/>
      <c r="G95" s="86"/>
      <c r="H95" s="86"/>
      <c r="I95" s="86"/>
      <c r="J95" s="87"/>
    </row>
    <row r="96" spans="1:10" x14ac:dyDescent="0.2"/>
    <row r="97" spans="1:10" x14ac:dyDescent="0.2">
      <c r="A97" s="2" t="s">
        <v>56</v>
      </c>
      <c r="C97" s="350">
        <v>0</v>
      </c>
      <c r="D97" s="351"/>
      <c r="F97" s="347" t="s">
        <v>57</v>
      </c>
      <c r="G97" s="348"/>
      <c r="I97" s="350">
        <v>0</v>
      </c>
      <c r="J97" s="351"/>
    </row>
    <row r="98" spans="1:10" x14ac:dyDescent="0.2">
      <c r="A98" s="4"/>
      <c r="B98" s="1"/>
      <c r="C98" s="202"/>
      <c r="D98" s="202"/>
      <c r="E98" s="1"/>
      <c r="F98" s="30"/>
      <c r="G98" s="30"/>
      <c r="I98" s="199"/>
      <c r="J98" s="199"/>
    </row>
    <row r="99" spans="1:10" x14ac:dyDescent="0.2">
      <c r="A99" s="196"/>
      <c r="B99" s="196" t="s">
        <v>18</v>
      </c>
      <c r="C99" s="197"/>
      <c r="D99" s="197"/>
      <c r="E99" s="198"/>
      <c r="G99" s="202"/>
      <c r="H99" s="1"/>
      <c r="I99" s="1"/>
      <c r="J99" s="1"/>
    </row>
    <row r="100" spans="1:10" x14ac:dyDescent="0.2">
      <c r="A100" s="34" t="s">
        <v>13</v>
      </c>
      <c r="B100" s="35"/>
      <c r="C100" s="90" t="s">
        <v>16</v>
      </c>
      <c r="D100" s="34" t="s">
        <v>58</v>
      </c>
      <c r="E100" s="42"/>
      <c r="F100" s="90" t="s">
        <v>59</v>
      </c>
      <c r="G100" s="36" t="s">
        <v>60</v>
      </c>
      <c r="H100" s="35"/>
      <c r="I100" s="90" t="s">
        <v>61</v>
      </c>
      <c r="J100" s="90" t="s">
        <v>62</v>
      </c>
    </row>
    <row r="101" spans="1:10" x14ac:dyDescent="0.2">
      <c r="A101" s="10">
        <v>43131</v>
      </c>
      <c r="B101" s="100">
        <v>1</v>
      </c>
      <c r="C101" s="228">
        <v>9786</v>
      </c>
      <c r="D101" s="229">
        <v>19546</v>
      </c>
      <c r="E101" s="99"/>
      <c r="F101" s="17">
        <f>C101</f>
        <v>9786</v>
      </c>
      <c r="G101" s="18">
        <f>D101</f>
        <v>19546</v>
      </c>
      <c r="H101" s="19"/>
      <c r="I101" s="20">
        <f t="shared" ref="I101:J112" si="2">F101/$F$113</f>
        <v>7.1864202653232831E-2</v>
      </c>
      <c r="J101" s="20">
        <f t="shared" si="2"/>
        <v>0.14353747241570497</v>
      </c>
    </row>
    <row r="102" spans="1:10" x14ac:dyDescent="0.2">
      <c r="A102" s="11">
        <v>43159</v>
      </c>
      <c r="B102" s="101">
        <v>2</v>
      </c>
      <c r="C102" s="230">
        <v>12075</v>
      </c>
      <c r="D102" s="227">
        <v>13580</v>
      </c>
      <c r="E102" s="204"/>
      <c r="F102" s="21">
        <f t="shared" ref="F102:G112" si="3">C102+F101</f>
        <v>21861</v>
      </c>
      <c r="G102" s="22">
        <f t="shared" si="3"/>
        <v>33126</v>
      </c>
      <c r="H102" s="23"/>
      <c r="I102" s="24">
        <f t="shared" si="2"/>
        <v>0.16053784326612741</v>
      </c>
      <c r="J102" s="24">
        <f t="shared" si="2"/>
        <v>0.24326318997455451</v>
      </c>
    </row>
    <row r="103" spans="1:10" x14ac:dyDescent="0.2">
      <c r="A103" s="10">
        <v>43190</v>
      </c>
      <c r="B103" s="100">
        <v>3</v>
      </c>
      <c r="C103" s="228">
        <v>14950</v>
      </c>
      <c r="D103" s="229">
        <v>14883</v>
      </c>
      <c r="E103" s="99"/>
      <c r="F103" s="17">
        <f t="shared" si="3"/>
        <v>36811</v>
      </c>
      <c r="G103" s="18">
        <f t="shared" si="3"/>
        <v>48009</v>
      </c>
      <c r="H103" s="19"/>
      <c r="I103" s="20">
        <f t="shared" si="2"/>
        <v>0.27032425545352068</v>
      </c>
      <c r="J103" s="20">
        <f t="shared" si="2"/>
        <v>0.35255758278960297</v>
      </c>
    </row>
    <row r="104" spans="1:10" x14ac:dyDescent="0.2">
      <c r="A104" s="11">
        <v>43220</v>
      </c>
      <c r="B104" s="101">
        <v>4</v>
      </c>
      <c r="C104" s="230">
        <v>9779</v>
      </c>
      <c r="D104" s="227">
        <v>12419</v>
      </c>
      <c r="E104" s="204"/>
      <c r="F104" s="21">
        <f t="shared" si="3"/>
        <v>46590</v>
      </c>
      <c r="G104" s="22">
        <f t="shared" si="3"/>
        <v>60428</v>
      </c>
      <c r="H104" s="23"/>
      <c r="I104" s="24">
        <f t="shared" si="2"/>
        <v>0.34213705309770254</v>
      </c>
      <c r="J104" s="24">
        <f t="shared" si="2"/>
        <v>0.4437574124187158</v>
      </c>
    </row>
    <row r="105" spans="1:10" x14ac:dyDescent="0.2">
      <c r="A105" s="10">
        <v>43251</v>
      </c>
      <c r="B105" s="100">
        <v>5</v>
      </c>
      <c r="C105" s="228">
        <v>19379</v>
      </c>
      <c r="D105" s="229">
        <v>16070</v>
      </c>
      <c r="E105" s="99"/>
      <c r="F105" s="17">
        <f t="shared" si="3"/>
        <v>65969</v>
      </c>
      <c r="G105" s="18">
        <f t="shared" si="3"/>
        <v>76498</v>
      </c>
      <c r="H105" s="19"/>
      <c r="I105" s="20">
        <f t="shared" si="2"/>
        <v>0.48444814886890619</v>
      </c>
      <c r="J105" s="20">
        <f t="shared" si="2"/>
        <v>0.5617686260542617</v>
      </c>
    </row>
    <row r="106" spans="1:10" x14ac:dyDescent="0.2">
      <c r="A106" s="11">
        <v>43281</v>
      </c>
      <c r="B106" s="101">
        <v>6</v>
      </c>
      <c r="C106" s="230">
        <v>5880</v>
      </c>
      <c r="D106" s="227">
        <v>16149</v>
      </c>
      <c r="E106" s="204"/>
      <c r="F106" s="21">
        <f t="shared" si="3"/>
        <v>71849</v>
      </c>
      <c r="G106" s="22">
        <f t="shared" si="3"/>
        <v>92647</v>
      </c>
      <c r="H106" s="23"/>
      <c r="I106" s="24">
        <f t="shared" si="2"/>
        <v>0.52762835647170703</v>
      </c>
      <c r="J106" s="24">
        <f t="shared" si="2"/>
        <v>0.68035998193481106</v>
      </c>
    </row>
    <row r="107" spans="1:10" x14ac:dyDescent="0.2">
      <c r="A107" s="10">
        <v>43312</v>
      </c>
      <c r="B107" s="100">
        <v>7</v>
      </c>
      <c r="C107" s="228">
        <v>7637</v>
      </c>
      <c r="D107" s="229">
        <v>19532</v>
      </c>
      <c r="E107" s="99"/>
      <c r="F107" s="17">
        <f t="shared" si="3"/>
        <v>79486</v>
      </c>
      <c r="G107" s="18">
        <f t="shared" si="3"/>
        <v>112179</v>
      </c>
      <c r="H107" s="19"/>
      <c r="I107" s="20">
        <f t="shared" si="2"/>
        <v>0.58371122134629716</v>
      </c>
      <c r="J107" s="20">
        <f t="shared" si="2"/>
        <v>0.82379464433241412</v>
      </c>
    </row>
    <row r="108" spans="1:10" x14ac:dyDescent="0.2">
      <c r="A108" s="11">
        <v>43343</v>
      </c>
      <c r="B108" s="101">
        <v>8</v>
      </c>
      <c r="C108" s="230">
        <v>13333</v>
      </c>
      <c r="D108" s="227">
        <v>13333</v>
      </c>
      <c r="E108" s="204"/>
      <c r="F108" s="21">
        <f t="shared" si="3"/>
        <v>92819</v>
      </c>
      <c r="G108" s="22">
        <f t="shared" si="3"/>
        <v>125512</v>
      </c>
      <c r="H108" s="23"/>
      <c r="I108" s="24">
        <f t="shared" si="2"/>
        <v>0.68162307644292019</v>
      </c>
      <c r="J108" s="24">
        <f t="shared" si="2"/>
        <v>0.92170649942903726</v>
      </c>
    </row>
    <row r="109" spans="1:10" x14ac:dyDescent="0.2">
      <c r="A109" s="10">
        <v>43373</v>
      </c>
      <c r="B109" s="100">
        <v>9</v>
      </c>
      <c r="C109" s="228">
        <v>7860</v>
      </c>
      <c r="D109" s="229">
        <v>8280</v>
      </c>
      <c r="E109" s="99"/>
      <c r="F109" s="17">
        <f t="shared" si="3"/>
        <v>100679</v>
      </c>
      <c r="G109" s="18">
        <f t="shared" si="3"/>
        <v>133792</v>
      </c>
      <c r="H109" s="19"/>
      <c r="I109" s="20">
        <f t="shared" si="2"/>
        <v>0.73934355803441931</v>
      </c>
      <c r="J109" s="20">
        <f t="shared" si="2"/>
        <v>0.98251128156359346</v>
      </c>
    </row>
    <row r="110" spans="1:10" x14ac:dyDescent="0.2">
      <c r="A110" s="11">
        <v>43404</v>
      </c>
      <c r="B110" s="101">
        <v>10</v>
      </c>
      <c r="C110" s="230">
        <v>9250</v>
      </c>
      <c r="D110" s="227">
        <v>0</v>
      </c>
      <c r="E110" s="204"/>
      <c r="F110" s="21">
        <f t="shared" si="3"/>
        <v>109929</v>
      </c>
      <c r="G110" s="22">
        <f t="shared" si="3"/>
        <v>133792</v>
      </c>
      <c r="H110" s="23"/>
      <c r="I110" s="24">
        <f t="shared" si="2"/>
        <v>0.80727160570889345</v>
      </c>
      <c r="J110" s="24">
        <f t="shared" si="2"/>
        <v>0.98251128156359346</v>
      </c>
    </row>
    <row r="111" spans="1:10" x14ac:dyDescent="0.2">
      <c r="A111" s="10">
        <v>43434</v>
      </c>
      <c r="B111" s="100">
        <v>11</v>
      </c>
      <c r="C111" s="228">
        <v>12902.5</v>
      </c>
      <c r="D111" s="229">
        <v>0</v>
      </c>
      <c r="E111" s="99"/>
      <c r="F111" s="17">
        <f t="shared" si="3"/>
        <v>122831.5</v>
      </c>
      <c r="G111" s="18">
        <f t="shared" si="3"/>
        <v>133792</v>
      </c>
      <c r="H111" s="19"/>
      <c r="I111" s="20">
        <f t="shared" si="2"/>
        <v>0.90202205274888281</v>
      </c>
      <c r="J111" s="20">
        <f t="shared" si="2"/>
        <v>0.98251128156359346</v>
      </c>
    </row>
    <row r="112" spans="1:10" x14ac:dyDescent="0.2">
      <c r="A112" s="11">
        <v>43465</v>
      </c>
      <c r="B112" s="101">
        <v>12</v>
      </c>
      <c r="C112" s="230">
        <v>13342</v>
      </c>
      <c r="D112" s="227">
        <v>0</v>
      </c>
      <c r="E112" s="204"/>
      <c r="F112" s="21">
        <f t="shared" si="3"/>
        <v>136173.5</v>
      </c>
      <c r="G112" s="22">
        <f t="shared" si="3"/>
        <v>133792</v>
      </c>
      <c r="H112" s="23"/>
      <c r="I112" s="24">
        <f t="shared" si="2"/>
        <v>1</v>
      </c>
      <c r="J112" s="24">
        <f t="shared" si="2"/>
        <v>0.98251128156359346</v>
      </c>
    </row>
    <row r="113" spans="1:10" x14ac:dyDescent="0.2">
      <c r="A113" s="37" t="s">
        <v>63</v>
      </c>
      <c r="B113" s="102">
        <v>13</v>
      </c>
      <c r="C113" s="90">
        <f>SUM(C101:C112)</f>
        <v>136173.5</v>
      </c>
      <c r="D113" s="34">
        <f>SUM(D101:D112)</f>
        <v>133792</v>
      </c>
      <c r="E113" s="42"/>
      <c r="F113" s="38">
        <f>F112</f>
        <v>136173.5</v>
      </c>
      <c r="G113" s="39">
        <f>G112</f>
        <v>133792</v>
      </c>
      <c r="H113" s="40"/>
      <c r="I113" s="41">
        <f>I112</f>
        <v>1</v>
      </c>
      <c r="J113" s="41">
        <f>J112</f>
        <v>0.98251128156359346</v>
      </c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57"/>
      <c r="B115" s="57"/>
      <c r="C115" s="58" t="s">
        <v>75</v>
      </c>
      <c r="D115" s="57" t="str">
        <f>C117</f>
        <v>Cabezas de ganado sacrificado por Rastro Municipal</v>
      </c>
      <c r="E115" s="57"/>
      <c r="F115" s="57"/>
      <c r="G115" s="57"/>
      <c r="H115" s="57"/>
      <c r="I115" s="57"/>
      <c r="J115" s="57"/>
    </row>
    <row r="116" spans="1:10" x14ac:dyDescent="0.2">
      <c r="I116" s="326" t="s">
        <v>29</v>
      </c>
      <c r="J116" s="327"/>
    </row>
    <row r="117" spans="1:10" x14ac:dyDescent="0.2">
      <c r="A117" s="2" t="s">
        <v>23</v>
      </c>
      <c r="C117" s="339" t="s">
        <v>76</v>
      </c>
      <c r="D117" s="340"/>
      <c r="E117" s="340"/>
      <c r="F117" s="340"/>
      <c r="G117" s="340"/>
      <c r="H117" s="56"/>
      <c r="I117" s="112" t="s">
        <v>325</v>
      </c>
      <c r="J117" s="115">
        <f>beneficiarios!N22</f>
        <v>291039</v>
      </c>
    </row>
    <row r="118" spans="1:10" x14ac:dyDescent="0.2">
      <c r="A118" s="2" t="s">
        <v>31</v>
      </c>
      <c r="C118" s="313" t="s">
        <v>32</v>
      </c>
      <c r="D118" s="314"/>
      <c r="E118" s="314"/>
      <c r="F118" s="314"/>
      <c r="G118" s="315"/>
      <c r="H118" s="56"/>
      <c r="I118" s="112">
        <v>2</v>
      </c>
      <c r="J118" s="165">
        <f>beneficiarios!N23</f>
        <v>0</v>
      </c>
    </row>
    <row r="119" spans="1:10" x14ac:dyDescent="0.2">
      <c r="A119" s="109" t="s">
        <v>33</v>
      </c>
      <c r="C119" s="313" t="s">
        <v>77</v>
      </c>
      <c r="D119" s="314"/>
      <c r="E119" s="314"/>
      <c r="F119" s="314"/>
      <c r="G119" s="315"/>
      <c r="H119" s="56"/>
      <c r="I119" s="113">
        <v>3</v>
      </c>
      <c r="J119" s="165">
        <f>beneficiarios!N24</f>
        <v>0</v>
      </c>
    </row>
    <row r="120" spans="1:10" x14ac:dyDescent="0.2">
      <c r="A120" s="116" t="s">
        <v>66</v>
      </c>
      <c r="C120" s="316" t="s">
        <v>78</v>
      </c>
      <c r="D120" s="317"/>
      <c r="E120" s="317"/>
      <c r="F120" s="317"/>
      <c r="G120" s="318"/>
      <c r="H120" s="56"/>
      <c r="I120" s="113">
        <v>4</v>
      </c>
      <c r="J120" s="165">
        <f>beneficiarios!N25</f>
        <v>0</v>
      </c>
    </row>
    <row r="121" spans="1:10" x14ac:dyDescent="0.2">
      <c r="A121" s="1"/>
    </row>
    <row r="122" spans="1:10" x14ac:dyDescent="0.2">
      <c r="A122" s="2" t="s">
        <v>36</v>
      </c>
      <c r="C122" s="319">
        <v>43101</v>
      </c>
      <c r="D122" s="320"/>
      <c r="F122" s="203" t="s">
        <v>37</v>
      </c>
      <c r="G122" s="32"/>
      <c r="I122" s="319">
        <v>43465</v>
      </c>
      <c r="J122" s="320"/>
    </row>
    <row r="123" spans="1:10" x14ac:dyDescent="0.2"/>
    <row r="124" spans="1:10" ht="12.75" customHeight="1" x14ac:dyDescent="0.2">
      <c r="A124" s="321" t="s">
        <v>79</v>
      </c>
      <c r="B124" s="322"/>
      <c r="C124" s="319">
        <v>43144</v>
      </c>
      <c r="D124" s="323"/>
      <c r="E124" s="13"/>
      <c r="F124" s="374" t="s">
        <v>39</v>
      </c>
      <c r="G124" s="375"/>
      <c r="H124" s="376"/>
      <c r="I124" s="324" t="s">
        <v>40</v>
      </c>
      <c r="J124" s="325"/>
    </row>
    <row r="125" spans="1:10" ht="13.5" thickBot="1" x14ac:dyDescent="0.25">
      <c r="A125" s="25"/>
      <c r="C125" s="199"/>
      <c r="D125" s="199"/>
      <c r="E125" s="199"/>
      <c r="F125" s="199"/>
    </row>
    <row r="126" spans="1:10" ht="25.5" customHeight="1" thickBot="1" x14ac:dyDescent="0.25">
      <c r="A126" s="294" t="s">
        <v>41</v>
      </c>
      <c r="B126" s="295"/>
      <c r="C126" s="296" t="s">
        <v>80</v>
      </c>
      <c r="D126" s="297"/>
      <c r="E126" s="294" t="s">
        <v>43</v>
      </c>
      <c r="F126" s="295"/>
      <c r="G126" s="296" t="s">
        <v>81</v>
      </c>
      <c r="H126" s="297"/>
      <c r="I126" s="106" t="s">
        <v>45</v>
      </c>
      <c r="J126" s="107" t="s">
        <v>46</v>
      </c>
    </row>
    <row r="127" spans="1:10" x14ac:dyDescent="0.2"/>
    <row r="128" spans="1:10" x14ac:dyDescent="0.2">
      <c r="A128" s="27" t="s">
        <v>47</v>
      </c>
      <c r="C128" s="330" t="s">
        <v>82</v>
      </c>
      <c r="D128" s="331"/>
      <c r="E128" s="331"/>
      <c r="F128" s="331"/>
      <c r="G128" s="331"/>
      <c r="H128" s="331"/>
      <c r="I128" s="331"/>
      <c r="J128" s="332"/>
    </row>
    <row r="129" spans="1:10" x14ac:dyDescent="0.2">
      <c r="A129" s="28"/>
      <c r="C129" s="333"/>
      <c r="D129" s="334"/>
      <c r="E129" s="334"/>
      <c r="F129" s="334"/>
      <c r="G129" s="334"/>
      <c r="H129" s="334"/>
      <c r="I129" s="334"/>
      <c r="J129" s="335"/>
    </row>
    <row r="130" spans="1:10" x14ac:dyDescent="0.2">
      <c r="A130" s="4"/>
      <c r="C130" s="333"/>
      <c r="D130" s="334"/>
      <c r="E130" s="334"/>
      <c r="F130" s="334"/>
      <c r="G130" s="334"/>
      <c r="H130" s="334"/>
      <c r="I130" s="334"/>
      <c r="J130" s="335"/>
    </row>
    <row r="131" spans="1:10" x14ac:dyDescent="0.2">
      <c r="A131" s="4"/>
      <c r="C131" s="336"/>
      <c r="D131" s="337"/>
      <c r="E131" s="337"/>
      <c r="F131" s="337"/>
      <c r="G131" s="337"/>
      <c r="H131" s="337"/>
      <c r="I131" s="337"/>
      <c r="J131" s="338"/>
    </row>
    <row r="132" spans="1:10" x14ac:dyDescent="0.2">
      <c r="A132" s="4"/>
      <c r="C132" s="29"/>
      <c r="D132" s="29"/>
      <c r="E132" s="29"/>
      <c r="F132" s="29"/>
      <c r="G132" s="29"/>
      <c r="H132" s="29"/>
      <c r="I132" s="29"/>
      <c r="J132" s="29"/>
    </row>
    <row r="133" spans="1:10" ht="15" x14ac:dyDescent="0.2">
      <c r="A133" s="14" t="s">
        <v>49</v>
      </c>
      <c r="C133" s="218" t="s">
        <v>83</v>
      </c>
      <c r="D133" s="75"/>
      <c r="E133" s="75"/>
      <c r="F133" s="75"/>
      <c r="G133" s="75"/>
      <c r="H133" s="75"/>
      <c r="I133" s="75"/>
      <c r="J133" s="76"/>
    </row>
    <row r="134" spans="1:10" ht="15" x14ac:dyDescent="0.2">
      <c r="A134" s="15" t="s">
        <v>51</v>
      </c>
      <c r="C134" s="219" t="s">
        <v>328</v>
      </c>
      <c r="D134" s="77"/>
      <c r="E134" s="77"/>
      <c r="F134" s="77"/>
      <c r="G134" s="77"/>
      <c r="H134" s="77"/>
      <c r="I134" s="77"/>
      <c r="J134" s="78"/>
    </row>
    <row r="135" spans="1:10" x14ac:dyDescent="0.2">
      <c r="C135" s="108" t="s">
        <v>329</v>
      </c>
      <c r="D135" s="77"/>
      <c r="E135" s="77"/>
      <c r="F135" s="77"/>
      <c r="G135" s="77"/>
      <c r="H135" s="77"/>
      <c r="I135" s="77"/>
      <c r="J135" s="78"/>
    </row>
    <row r="136" spans="1:10" x14ac:dyDescent="0.2">
      <c r="C136" s="43"/>
      <c r="D136" s="77"/>
      <c r="E136" s="77"/>
      <c r="F136" s="77"/>
      <c r="G136" s="77"/>
      <c r="H136" s="77"/>
      <c r="I136" s="77"/>
      <c r="J136" s="78"/>
    </row>
    <row r="137" spans="1:10" x14ac:dyDescent="0.2">
      <c r="C137" s="44"/>
      <c r="D137" s="79"/>
      <c r="E137" s="79"/>
      <c r="F137" s="79"/>
      <c r="G137" s="79"/>
      <c r="H137" s="79"/>
      <c r="I137" s="79"/>
      <c r="J137" s="80"/>
    </row>
    <row r="138" spans="1:10" x14ac:dyDescent="0.2">
      <c r="A138" s="4"/>
      <c r="C138" s="29"/>
      <c r="D138" s="29"/>
      <c r="E138" s="29"/>
      <c r="F138" s="29"/>
      <c r="G138" s="29"/>
      <c r="H138" s="29"/>
      <c r="I138" s="29"/>
      <c r="J138" s="29"/>
    </row>
    <row r="139" spans="1:10" ht="15" x14ac:dyDescent="0.2">
      <c r="A139" s="14" t="s">
        <v>53</v>
      </c>
      <c r="C139" s="218" t="s">
        <v>84</v>
      </c>
      <c r="D139" s="81"/>
      <c r="E139" s="81"/>
      <c r="F139" s="81"/>
      <c r="G139" s="81"/>
      <c r="H139" s="81"/>
      <c r="I139" s="81"/>
      <c r="J139" s="82"/>
    </row>
    <row r="140" spans="1:10" ht="15" x14ac:dyDescent="0.2">
      <c r="A140" s="15"/>
      <c r="C140" s="219" t="s">
        <v>85</v>
      </c>
      <c r="D140" s="83"/>
      <c r="E140" s="83"/>
      <c r="F140" s="83"/>
      <c r="G140" s="83"/>
      <c r="H140" s="83"/>
      <c r="I140" s="83"/>
      <c r="J140" s="84"/>
    </row>
    <row r="141" spans="1:10" x14ac:dyDescent="0.2">
      <c r="C141" s="46"/>
      <c r="D141" s="83"/>
      <c r="E141" s="83"/>
      <c r="F141" s="83"/>
      <c r="G141" s="83"/>
      <c r="H141" s="83"/>
      <c r="I141" s="83"/>
      <c r="J141" s="84"/>
    </row>
    <row r="142" spans="1:10" x14ac:dyDescent="0.2">
      <c r="C142" s="47"/>
      <c r="D142" s="83"/>
      <c r="E142" s="83"/>
      <c r="F142" s="83"/>
      <c r="G142" s="83"/>
      <c r="H142" s="83"/>
      <c r="I142" s="83"/>
      <c r="J142" s="84"/>
    </row>
    <row r="143" spans="1:10" x14ac:dyDescent="0.2">
      <c r="C143" s="48"/>
      <c r="D143" s="86"/>
      <c r="E143" s="86"/>
      <c r="F143" s="86"/>
      <c r="G143" s="86"/>
      <c r="H143" s="86"/>
      <c r="I143" s="86"/>
      <c r="J143" s="87"/>
    </row>
    <row r="144" spans="1:10" x14ac:dyDescent="0.2">
      <c r="A144" s="4"/>
      <c r="C144" s="29"/>
      <c r="D144" s="29"/>
      <c r="E144" s="29"/>
      <c r="F144" s="29"/>
      <c r="G144" s="29"/>
      <c r="H144" s="29"/>
      <c r="I144" s="29"/>
      <c r="J144" s="29"/>
    </row>
    <row r="145" spans="1:13" ht="15" x14ac:dyDescent="0.2">
      <c r="A145" s="14" t="s">
        <v>55</v>
      </c>
      <c r="C145" s="218" t="s">
        <v>86</v>
      </c>
      <c r="D145" s="81"/>
      <c r="E145" s="81"/>
      <c r="F145" s="81"/>
      <c r="G145" s="81"/>
      <c r="H145" s="81"/>
      <c r="I145" s="81"/>
      <c r="J145" s="82"/>
    </row>
    <row r="146" spans="1:13" ht="15" x14ac:dyDescent="0.2">
      <c r="A146" s="15"/>
      <c r="C146" s="219" t="s">
        <v>87</v>
      </c>
      <c r="D146" s="83"/>
      <c r="E146" s="83"/>
      <c r="F146" s="83"/>
      <c r="G146" s="83"/>
      <c r="H146" s="83"/>
      <c r="I146" s="83"/>
      <c r="J146" s="84"/>
    </row>
    <row r="147" spans="1:13" ht="15" x14ac:dyDescent="0.2">
      <c r="C147" s="219" t="s">
        <v>88</v>
      </c>
      <c r="D147" s="83"/>
      <c r="E147" s="83"/>
      <c r="F147" s="83"/>
      <c r="G147" s="83"/>
      <c r="H147" s="83"/>
      <c r="I147" s="83"/>
      <c r="J147" s="84"/>
    </row>
    <row r="148" spans="1:13" ht="15" x14ac:dyDescent="0.2">
      <c r="C148" s="219" t="s">
        <v>89</v>
      </c>
      <c r="D148" s="83"/>
      <c r="E148" s="83"/>
      <c r="F148" s="83"/>
      <c r="G148" s="83"/>
      <c r="H148" s="83"/>
      <c r="I148" s="83"/>
      <c r="J148" s="84"/>
    </row>
    <row r="149" spans="1:13" ht="15" x14ac:dyDescent="0.2">
      <c r="C149" s="219" t="s">
        <v>90</v>
      </c>
      <c r="D149" s="83"/>
      <c r="E149" s="83"/>
      <c r="F149" s="83"/>
      <c r="G149" s="83"/>
      <c r="H149" s="83"/>
      <c r="I149" s="83"/>
      <c r="J149" s="84"/>
    </row>
    <row r="150" spans="1:13" ht="15" x14ac:dyDescent="0.2">
      <c r="C150" s="219" t="s">
        <v>91</v>
      </c>
      <c r="D150" s="83"/>
      <c r="E150" s="83"/>
      <c r="F150" s="83"/>
      <c r="G150" s="83"/>
      <c r="H150" s="83"/>
      <c r="I150" s="83"/>
      <c r="J150" s="84"/>
    </row>
    <row r="151" spans="1:13" x14ac:dyDescent="0.2">
      <c r="C151" s="47"/>
      <c r="D151" s="83"/>
      <c r="E151" s="83"/>
      <c r="F151" s="83"/>
      <c r="G151" s="83"/>
      <c r="H151" s="83"/>
      <c r="I151" s="83"/>
      <c r="J151" s="84"/>
    </row>
    <row r="152" spans="1:13" x14ac:dyDescent="0.2">
      <c r="C152" s="48"/>
      <c r="D152" s="86"/>
      <c r="E152" s="86"/>
      <c r="F152" s="86"/>
      <c r="G152" s="86"/>
      <c r="H152" s="86"/>
      <c r="I152" s="86"/>
      <c r="J152" s="87"/>
    </row>
    <row r="153" spans="1:13" x14ac:dyDescent="0.2"/>
    <row r="154" spans="1:13" x14ac:dyDescent="0.2">
      <c r="A154" s="2" t="s">
        <v>56</v>
      </c>
      <c r="C154" s="328">
        <v>0</v>
      </c>
      <c r="D154" s="329"/>
      <c r="F154" s="31" t="s">
        <v>57</v>
      </c>
      <c r="G154" s="32"/>
      <c r="I154" s="328">
        <v>0</v>
      </c>
      <c r="J154" s="329"/>
    </row>
    <row r="155" spans="1:13" x14ac:dyDescent="0.2">
      <c r="A155" s="4"/>
      <c r="B155" s="1"/>
      <c r="C155" s="202"/>
      <c r="D155" s="202"/>
      <c r="E155" s="1"/>
      <c r="F155" s="4"/>
      <c r="G155" s="4"/>
      <c r="I155" s="199"/>
      <c r="J155" s="199"/>
    </row>
    <row r="156" spans="1:13" x14ac:dyDescent="0.2">
      <c r="A156" s="196"/>
      <c r="B156" s="196" t="s">
        <v>18</v>
      </c>
      <c r="C156" s="197"/>
      <c r="D156" s="197"/>
      <c r="E156" s="198"/>
      <c r="G156" s="202"/>
      <c r="H156" s="1"/>
      <c r="I156" s="1"/>
      <c r="J156" s="1"/>
    </row>
    <row r="157" spans="1:13" x14ac:dyDescent="0.2">
      <c r="A157" s="34" t="s">
        <v>13</v>
      </c>
      <c r="B157" s="35"/>
      <c r="C157" s="90" t="s">
        <v>16</v>
      </c>
      <c r="D157" s="34" t="s">
        <v>58</v>
      </c>
      <c r="E157" s="42"/>
      <c r="F157" s="90" t="s">
        <v>59</v>
      </c>
      <c r="G157" s="36" t="s">
        <v>60</v>
      </c>
      <c r="H157" s="35"/>
      <c r="I157" s="90" t="s">
        <v>61</v>
      </c>
      <c r="J157" s="90" t="s">
        <v>62</v>
      </c>
    </row>
    <row r="158" spans="1:13" x14ac:dyDescent="0.2">
      <c r="A158" s="10">
        <v>43131</v>
      </c>
      <c r="B158" s="100">
        <v>1</v>
      </c>
      <c r="C158" s="16">
        <v>2041</v>
      </c>
      <c r="D158" s="95">
        <v>3211</v>
      </c>
      <c r="E158" s="99"/>
      <c r="F158" s="17">
        <f>C158</f>
        <v>2041</v>
      </c>
      <c r="G158" s="18">
        <f>D158</f>
        <v>3211</v>
      </c>
      <c r="H158" s="19"/>
      <c r="I158" s="20">
        <f t="shared" ref="I158:J169" si="4">F158/$F$170</f>
        <v>7.6642883965452491E-2</v>
      </c>
      <c r="J158" s="20">
        <f t="shared" si="4"/>
        <v>0.12057829515583927</v>
      </c>
    </row>
    <row r="159" spans="1:13" s="3" customFormat="1" x14ac:dyDescent="0.2">
      <c r="A159" s="11">
        <v>43159</v>
      </c>
      <c r="B159" s="101">
        <v>2</v>
      </c>
      <c r="C159" s="200">
        <v>1661</v>
      </c>
      <c r="D159" s="201">
        <v>2604</v>
      </c>
      <c r="E159" s="204"/>
      <c r="F159" s="21">
        <f t="shared" ref="F159:G169" si="5">C159+F158</f>
        <v>3702</v>
      </c>
      <c r="G159" s="22">
        <f t="shared" si="5"/>
        <v>5815</v>
      </c>
      <c r="H159" s="23"/>
      <c r="I159" s="24">
        <f t="shared" si="4"/>
        <v>0.1390161472024033</v>
      </c>
      <c r="J159" s="24">
        <f t="shared" si="4"/>
        <v>0.2183627487795719</v>
      </c>
      <c r="K159" s="1"/>
      <c r="L159" s="1"/>
      <c r="M159" s="1"/>
    </row>
    <row r="160" spans="1:13" s="3" customFormat="1" x14ac:dyDescent="0.2">
      <c r="A160" s="10">
        <v>43190</v>
      </c>
      <c r="B160" s="100">
        <v>3</v>
      </c>
      <c r="C160" s="16">
        <v>1961</v>
      </c>
      <c r="D160" s="95">
        <v>1971</v>
      </c>
      <c r="E160" s="99"/>
      <c r="F160" s="17">
        <f t="shared" si="5"/>
        <v>5663</v>
      </c>
      <c r="G160" s="18">
        <f t="shared" si="5"/>
        <v>7786</v>
      </c>
      <c r="H160" s="19"/>
      <c r="I160" s="20">
        <f t="shared" si="4"/>
        <v>0.21265490048817123</v>
      </c>
      <c r="J160" s="20">
        <f t="shared" si="4"/>
        <v>0.29237701840030039</v>
      </c>
      <c r="K160" s="1"/>
      <c r="L160" s="1"/>
      <c r="M160" s="1"/>
    </row>
    <row r="161" spans="1:13" s="3" customFormat="1" x14ac:dyDescent="0.2">
      <c r="A161" s="11">
        <v>43220</v>
      </c>
      <c r="B161" s="101">
        <v>4</v>
      </c>
      <c r="C161" s="200">
        <v>2137</v>
      </c>
      <c r="D161" s="201">
        <v>3023</v>
      </c>
      <c r="E161" s="204"/>
      <c r="F161" s="21">
        <f t="shared" si="5"/>
        <v>7800</v>
      </c>
      <c r="G161" s="22">
        <f t="shared" si="5"/>
        <v>10809</v>
      </c>
      <c r="H161" s="23"/>
      <c r="I161" s="24">
        <f t="shared" si="4"/>
        <v>0.2929027412692452</v>
      </c>
      <c r="J161" s="24">
        <f t="shared" si="4"/>
        <v>0.40589560645888095</v>
      </c>
      <c r="K161" s="1"/>
      <c r="L161" s="1"/>
      <c r="M161" s="1"/>
    </row>
    <row r="162" spans="1:13" s="3" customFormat="1" x14ac:dyDescent="0.2">
      <c r="A162" s="10">
        <v>43251</v>
      </c>
      <c r="B162" s="100">
        <v>5</v>
      </c>
      <c r="C162" s="16">
        <v>2328</v>
      </c>
      <c r="D162" s="95">
        <v>3941</v>
      </c>
      <c r="E162" s="99"/>
      <c r="F162" s="17">
        <f t="shared" si="5"/>
        <v>10128</v>
      </c>
      <c r="G162" s="18">
        <f t="shared" si="5"/>
        <v>14750</v>
      </c>
      <c r="H162" s="19"/>
      <c r="I162" s="20">
        <f t="shared" si="4"/>
        <v>0.3803229440480661</v>
      </c>
      <c r="J162" s="20">
        <f t="shared" si="4"/>
        <v>0.55388659406684193</v>
      </c>
      <c r="K162" s="1"/>
      <c r="L162" s="1"/>
      <c r="M162" s="1"/>
    </row>
    <row r="163" spans="1:13" s="3" customFormat="1" x14ac:dyDescent="0.2">
      <c r="A163" s="11">
        <v>43281</v>
      </c>
      <c r="B163" s="101">
        <v>6</v>
      </c>
      <c r="C163" s="200">
        <v>2224</v>
      </c>
      <c r="D163" s="201">
        <v>4301</v>
      </c>
      <c r="E163" s="204"/>
      <c r="F163" s="21">
        <f t="shared" si="5"/>
        <v>12352</v>
      </c>
      <c r="G163" s="22">
        <f t="shared" si="5"/>
        <v>19051</v>
      </c>
      <c r="H163" s="23"/>
      <c r="I163" s="24">
        <f t="shared" si="4"/>
        <v>0.46383777694329703</v>
      </c>
      <c r="J163" s="24">
        <f t="shared" si="4"/>
        <v>0.71539616973338338</v>
      </c>
      <c r="K163" s="1"/>
      <c r="L163" s="1"/>
      <c r="M163" s="1"/>
    </row>
    <row r="164" spans="1:13" s="3" customFormat="1" x14ac:dyDescent="0.2">
      <c r="A164" s="10">
        <v>43312</v>
      </c>
      <c r="B164" s="100">
        <v>7</v>
      </c>
      <c r="C164" s="16">
        <v>2229</v>
      </c>
      <c r="D164" s="95">
        <v>4208</v>
      </c>
      <c r="E164" s="99"/>
      <c r="F164" s="17">
        <f t="shared" si="5"/>
        <v>14581</v>
      </c>
      <c r="G164" s="18">
        <f t="shared" si="5"/>
        <v>23259</v>
      </c>
      <c r="H164" s="19"/>
      <c r="I164" s="20">
        <f t="shared" si="4"/>
        <v>0.54754036800600825</v>
      </c>
      <c r="J164" s="20">
        <f t="shared" si="4"/>
        <v>0.87341344348479155</v>
      </c>
      <c r="K164" s="1"/>
      <c r="L164" s="1"/>
      <c r="M164" s="1"/>
    </row>
    <row r="165" spans="1:13" s="3" customFormat="1" x14ac:dyDescent="0.2">
      <c r="A165" s="11">
        <v>43343</v>
      </c>
      <c r="B165" s="101">
        <v>8</v>
      </c>
      <c r="C165" s="200">
        <v>2411</v>
      </c>
      <c r="D165" s="201">
        <v>2411</v>
      </c>
      <c r="E165" s="204"/>
      <c r="F165" s="21">
        <f t="shared" si="5"/>
        <v>16992</v>
      </c>
      <c r="G165" s="22">
        <f t="shared" si="5"/>
        <v>25670</v>
      </c>
      <c r="H165" s="23"/>
      <c r="I165" s="24">
        <f t="shared" si="4"/>
        <v>0.63807735636500185</v>
      </c>
      <c r="J165" s="24">
        <f t="shared" si="4"/>
        <v>0.96395043184378515</v>
      </c>
      <c r="K165" s="1"/>
      <c r="L165" s="1"/>
      <c r="M165" s="1"/>
    </row>
    <row r="166" spans="1:13" s="3" customFormat="1" x14ac:dyDescent="0.2">
      <c r="A166" s="10">
        <v>43373</v>
      </c>
      <c r="B166" s="100">
        <v>9</v>
      </c>
      <c r="C166" s="16">
        <v>2323</v>
      </c>
      <c r="D166" s="95">
        <v>3349</v>
      </c>
      <c r="E166" s="99"/>
      <c r="F166" s="17">
        <f t="shared" si="5"/>
        <v>19315</v>
      </c>
      <c r="G166" s="18">
        <f t="shared" si="5"/>
        <v>29019</v>
      </c>
      <c r="H166" s="19"/>
      <c r="I166" s="20">
        <f t="shared" si="4"/>
        <v>0.72530980097634246</v>
      </c>
      <c r="J166" s="20">
        <f t="shared" si="4"/>
        <v>1.0897108524220804</v>
      </c>
      <c r="K166" s="1"/>
      <c r="L166" s="1"/>
      <c r="M166" s="1"/>
    </row>
    <row r="167" spans="1:13" s="3" customFormat="1" x14ac:dyDescent="0.2">
      <c r="A167" s="11">
        <v>43404</v>
      </c>
      <c r="B167" s="101">
        <v>10</v>
      </c>
      <c r="C167" s="200">
        <v>2330</v>
      </c>
      <c r="D167" s="201">
        <v>0</v>
      </c>
      <c r="E167" s="204"/>
      <c r="F167" s="21">
        <f t="shared" si="5"/>
        <v>21645</v>
      </c>
      <c r="G167" s="22">
        <f t="shared" si="5"/>
        <v>29019</v>
      </c>
      <c r="H167" s="23"/>
      <c r="I167" s="24">
        <f t="shared" si="4"/>
        <v>0.81280510702215547</v>
      </c>
      <c r="J167" s="24">
        <f t="shared" si="4"/>
        <v>1.0897108524220804</v>
      </c>
      <c r="K167" s="1"/>
      <c r="L167" s="1"/>
      <c r="M167" s="1"/>
    </row>
    <row r="168" spans="1:13" s="3" customFormat="1" x14ac:dyDescent="0.2">
      <c r="A168" s="10">
        <v>43434</v>
      </c>
      <c r="B168" s="100">
        <v>11</v>
      </c>
      <c r="C168" s="16">
        <v>2264</v>
      </c>
      <c r="D168" s="95">
        <v>0</v>
      </c>
      <c r="E168" s="99"/>
      <c r="F168" s="17">
        <f t="shared" si="5"/>
        <v>23909</v>
      </c>
      <c r="G168" s="18">
        <f t="shared" si="5"/>
        <v>29019</v>
      </c>
      <c r="H168" s="19"/>
      <c r="I168" s="20">
        <f t="shared" si="4"/>
        <v>0.89782200525722866</v>
      </c>
      <c r="J168" s="20">
        <f t="shared" si="4"/>
        <v>1.0897108524220804</v>
      </c>
      <c r="K168" s="1"/>
      <c r="L168" s="1"/>
      <c r="M168" s="1"/>
    </row>
    <row r="169" spans="1:13" s="3" customFormat="1" x14ac:dyDescent="0.2">
      <c r="A169" s="11">
        <v>43465</v>
      </c>
      <c r="B169" s="101">
        <v>12</v>
      </c>
      <c r="C169" s="200">
        <v>2721</v>
      </c>
      <c r="D169" s="201">
        <v>0</v>
      </c>
      <c r="E169" s="204"/>
      <c r="F169" s="21">
        <f t="shared" si="5"/>
        <v>26630</v>
      </c>
      <c r="G169" s="22">
        <f t="shared" si="5"/>
        <v>29019</v>
      </c>
      <c r="H169" s="23"/>
      <c r="I169" s="24">
        <f t="shared" si="4"/>
        <v>1</v>
      </c>
      <c r="J169" s="24">
        <f t="shared" si="4"/>
        <v>1.0897108524220804</v>
      </c>
      <c r="K169" s="1"/>
      <c r="L169" s="1"/>
      <c r="M169" s="1"/>
    </row>
    <row r="170" spans="1:13" s="3" customFormat="1" x14ac:dyDescent="0.2">
      <c r="A170" s="37" t="s">
        <v>63</v>
      </c>
      <c r="B170" s="102">
        <v>13</v>
      </c>
      <c r="C170" s="90">
        <f>SUM(C158:C169)</f>
        <v>26630</v>
      </c>
      <c r="D170" s="34">
        <f>SUM(D158:D169)</f>
        <v>29019</v>
      </c>
      <c r="E170" s="42"/>
      <c r="F170" s="38">
        <f>F169</f>
        <v>26630</v>
      </c>
      <c r="G170" s="39">
        <f>G169</f>
        <v>29019</v>
      </c>
      <c r="H170" s="40"/>
      <c r="I170" s="41">
        <f>I169</f>
        <v>1</v>
      </c>
      <c r="J170" s="41">
        <f>J169</f>
        <v>1.0897108524220804</v>
      </c>
      <c r="K170" s="1"/>
      <c r="L170" s="1"/>
      <c r="M170" s="1"/>
    </row>
    <row r="171" spans="1:13" s="3" customForma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">
      <c r="A172" s="57"/>
      <c r="B172" s="57"/>
      <c r="C172" s="58" t="s">
        <v>92</v>
      </c>
      <c r="D172" s="57" t="str">
        <f>C174</f>
        <v>Presupuesto ingresado por rastro municipal</v>
      </c>
      <c r="E172" s="57"/>
      <c r="F172" s="57"/>
      <c r="G172" s="57"/>
      <c r="H172" s="57"/>
      <c r="I172" s="57"/>
      <c r="J172" s="57"/>
    </row>
    <row r="173" spans="1:13" x14ac:dyDescent="0.2">
      <c r="I173" s="326" t="s">
        <v>29</v>
      </c>
      <c r="J173" s="327"/>
    </row>
    <row r="174" spans="1:13" x14ac:dyDescent="0.2">
      <c r="A174" s="2" t="s">
        <v>23</v>
      </c>
      <c r="C174" s="311" t="s">
        <v>93</v>
      </c>
      <c r="D174" s="312"/>
      <c r="E174" s="312"/>
      <c r="F174" s="312"/>
      <c r="G174" s="312"/>
      <c r="H174" s="56"/>
      <c r="I174" s="112">
        <v>1</v>
      </c>
      <c r="J174" s="115">
        <f>beneficiarios!N29</f>
        <v>0</v>
      </c>
    </row>
    <row r="175" spans="1:13" x14ac:dyDescent="0.2">
      <c r="A175" s="2" t="s">
        <v>31</v>
      </c>
      <c r="C175" s="313" t="s">
        <v>32</v>
      </c>
      <c r="D175" s="314"/>
      <c r="E175" s="314"/>
      <c r="F175" s="314"/>
      <c r="G175" s="315"/>
      <c r="H175" s="56"/>
      <c r="I175" s="112">
        <v>2</v>
      </c>
      <c r="J175" s="165">
        <f>beneficiarios!N30</f>
        <v>0</v>
      </c>
    </row>
    <row r="176" spans="1:13" x14ac:dyDescent="0.2">
      <c r="A176" s="109" t="s">
        <v>33</v>
      </c>
      <c r="C176" s="313" t="s">
        <v>77</v>
      </c>
      <c r="D176" s="314"/>
      <c r="E176" s="314"/>
      <c r="F176" s="314"/>
      <c r="G176" s="315"/>
      <c r="H176" s="56"/>
      <c r="I176" s="113">
        <v>3</v>
      </c>
      <c r="J176" s="165">
        <f>beneficiarios!N31</f>
        <v>0</v>
      </c>
    </row>
    <row r="177" spans="1:10" x14ac:dyDescent="0.2">
      <c r="A177" s="109" t="s">
        <v>66</v>
      </c>
      <c r="C177" s="316" t="s">
        <v>78</v>
      </c>
      <c r="D177" s="317"/>
      <c r="E177" s="317"/>
      <c r="F177" s="317"/>
      <c r="G177" s="318"/>
      <c r="H177" s="56"/>
      <c r="I177" s="113">
        <v>4</v>
      </c>
      <c r="J177" s="165">
        <f>beneficiarios!N32</f>
        <v>0</v>
      </c>
    </row>
    <row r="178" spans="1:10" x14ac:dyDescent="0.2">
      <c r="A178" s="1"/>
    </row>
    <row r="179" spans="1:10" x14ac:dyDescent="0.2">
      <c r="A179" s="2" t="s">
        <v>36</v>
      </c>
      <c r="C179" s="319">
        <v>43101</v>
      </c>
      <c r="D179" s="320"/>
      <c r="F179" s="203" t="s">
        <v>37</v>
      </c>
      <c r="G179" s="32"/>
      <c r="I179" s="319">
        <v>43465</v>
      </c>
      <c r="J179" s="320"/>
    </row>
    <row r="180" spans="1:10" x14ac:dyDescent="0.2"/>
    <row r="181" spans="1:10" ht="12.75" customHeight="1" x14ac:dyDescent="0.2">
      <c r="A181" s="321" t="s">
        <v>38</v>
      </c>
      <c r="B181" s="322"/>
      <c r="C181" s="319">
        <v>43144</v>
      </c>
      <c r="D181" s="323"/>
      <c r="E181" s="13"/>
      <c r="F181" s="374" t="s">
        <v>39</v>
      </c>
      <c r="G181" s="375"/>
      <c r="H181" s="376"/>
      <c r="I181" s="324" t="s">
        <v>40</v>
      </c>
      <c r="J181" s="325"/>
    </row>
    <row r="182" spans="1:10" ht="13.5" thickBot="1" x14ac:dyDescent="0.25"/>
    <row r="183" spans="1:10" ht="25.5" customHeight="1" thickBot="1" x14ac:dyDescent="0.25">
      <c r="A183" s="294" t="s">
        <v>41</v>
      </c>
      <c r="B183" s="295"/>
      <c r="C183" s="296" t="s">
        <v>94</v>
      </c>
      <c r="D183" s="297"/>
      <c r="E183" s="294" t="s">
        <v>43</v>
      </c>
      <c r="F183" s="295"/>
      <c r="G183" s="296" t="s">
        <v>344</v>
      </c>
      <c r="H183" s="297"/>
      <c r="I183" s="106" t="s">
        <v>45</v>
      </c>
      <c r="J183" s="107" t="s">
        <v>46</v>
      </c>
    </row>
    <row r="184" spans="1:10" x14ac:dyDescent="0.2"/>
    <row r="185" spans="1:10" ht="12.75" customHeight="1" x14ac:dyDescent="0.2">
      <c r="A185" s="27" t="s">
        <v>47</v>
      </c>
      <c r="C185" s="298" t="s">
        <v>95</v>
      </c>
      <c r="D185" s="299"/>
      <c r="E185" s="299"/>
      <c r="F185" s="299"/>
      <c r="G185" s="299"/>
      <c r="H185" s="299"/>
      <c r="I185" s="299"/>
      <c r="J185" s="300"/>
    </row>
    <row r="186" spans="1:10" ht="12.75" customHeight="1" x14ac:dyDescent="0.2">
      <c r="A186" s="28"/>
      <c r="C186" s="301"/>
      <c r="D186" s="302"/>
      <c r="E186" s="302"/>
      <c r="F186" s="302"/>
      <c r="G186" s="302"/>
      <c r="H186" s="302"/>
      <c r="I186" s="302"/>
      <c r="J186" s="303"/>
    </row>
    <row r="187" spans="1:10" ht="12.75" customHeight="1" x14ac:dyDescent="0.2">
      <c r="A187" s="1"/>
      <c r="C187" s="301"/>
      <c r="D187" s="302"/>
      <c r="E187" s="302"/>
      <c r="F187" s="302"/>
      <c r="G187" s="302"/>
      <c r="H187" s="302"/>
      <c r="I187" s="302"/>
      <c r="J187" s="303"/>
    </row>
    <row r="188" spans="1:10" ht="12.75" customHeight="1" x14ac:dyDescent="0.2">
      <c r="A188" s="1"/>
      <c r="C188" s="304"/>
      <c r="D188" s="305"/>
      <c r="E188" s="305"/>
      <c r="F188" s="305"/>
      <c r="G188" s="305"/>
      <c r="H188" s="305"/>
      <c r="I188" s="305"/>
      <c r="J188" s="306"/>
    </row>
    <row r="189" spans="1:10" x14ac:dyDescent="0.2">
      <c r="A189" s="1"/>
      <c r="C189" s="199"/>
      <c r="D189" s="199"/>
      <c r="E189" s="199"/>
      <c r="F189" s="199"/>
      <c r="G189" s="199"/>
      <c r="H189" s="199"/>
      <c r="I189" s="199"/>
      <c r="J189" s="199"/>
    </row>
    <row r="190" spans="1:10" x14ac:dyDescent="0.2">
      <c r="A190" s="14" t="s">
        <v>49</v>
      </c>
      <c r="C190" s="45" t="s">
        <v>330</v>
      </c>
      <c r="D190" s="75"/>
      <c r="E190" s="75"/>
      <c r="F190" s="75"/>
      <c r="G190" s="75"/>
      <c r="H190" s="75"/>
      <c r="I190" s="75"/>
      <c r="J190" s="76"/>
    </row>
    <row r="191" spans="1:10" x14ac:dyDescent="0.2">
      <c r="A191" s="15" t="s">
        <v>51</v>
      </c>
      <c r="C191" s="43" t="s">
        <v>331</v>
      </c>
      <c r="D191" s="77"/>
      <c r="E191" s="77"/>
      <c r="F191" s="77"/>
      <c r="G191" s="77"/>
      <c r="H191" s="77"/>
      <c r="I191" s="77"/>
      <c r="J191" s="78"/>
    </row>
    <row r="192" spans="1:10" x14ac:dyDescent="0.2">
      <c r="C192" s="43"/>
      <c r="D192" s="77"/>
      <c r="E192" s="77"/>
      <c r="F192" s="77"/>
      <c r="G192" s="77"/>
      <c r="H192" s="77"/>
      <c r="I192" s="77"/>
      <c r="J192" s="78"/>
    </row>
    <row r="193" spans="1:10" x14ac:dyDescent="0.2">
      <c r="C193" s="43"/>
      <c r="D193" s="77"/>
      <c r="E193" s="77"/>
      <c r="F193" s="77"/>
      <c r="G193" s="77"/>
      <c r="H193" s="77"/>
      <c r="I193" s="77"/>
      <c r="J193" s="78"/>
    </row>
    <row r="194" spans="1:10" x14ac:dyDescent="0.2">
      <c r="C194" s="44"/>
      <c r="D194" s="79"/>
      <c r="E194" s="79"/>
      <c r="F194" s="79"/>
      <c r="G194" s="79"/>
      <c r="H194" s="79"/>
      <c r="I194" s="79"/>
      <c r="J194" s="80"/>
    </row>
    <row r="195" spans="1:10" x14ac:dyDescent="0.2">
      <c r="A195" s="4"/>
      <c r="C195" s="29"/>
      <c r="D195" s="29"/>
      <c r="E195" s="29"/>
      <c r="F195" s="29"/>
      <c r="G195" s="29"/>
      <c r="H195" s="29"/>
      <c r="I195" s="29"/>
      <c r="J195" s="29"/>
    </row>
    <row r="196" spans="1:10" x14ac:dyDescent="0.2">
      <c r="A196" s="14" t="s">
        <v>53</v>
      </c>
      <c r="C196" s="49"/>
      <c r="D196" s="81"/>
      <c r="E196" s="81"/>
      <c r="F196" s="81"/>
      <c r="G196" s="81"/>
      <c r="H196" s="81"/>
      <c r="I196" s="81"/>
      <c r="J196" s="82"/>
    </row>
    <row r="197" spans="1:10" x14ac:dyDescent="0.2">
      <c r="A197" s="15"/>
      <c r="C197" s="47"/>
      <c r="D197" s="83"/>
      <c r="E197" s="83"/>
      <c r="F197" s="83"/>
      <c r="G197" s="83"/>
      <c r="H197" s="83"/>
      <c r="I197" s="83"/>
      <c r="J197" s="84"/>
    </row>
    <row r="198" spans="1:10" x14ac:dyDescent="0.2">
      <c r="C198" s="47"/>
      <c r="D198" s="83"/>
      <c r="E198" s="83"/>
      <c r="F198" s="83"/>
      <c r="G198" s="83"/>
      <c r="H198" s="83"/>
      <c r="I198" s="83"/>
      <c r="J198" s="84"/>
    </row>
    <row r="199" spans="1:10" x14ac:dyDescent="0.2">
      <c r="C199" s="47"/>
      <c r="D199" s="83"/>
      <c r="E199" s="83"/>
      <c r="F199" s="83"/>
      <c r="G199" s="83"/>
      <c r="H199" s="83"/>
      <c r="I199" s="83"/>
      <c r="J199" s="84"/>
    </row>
    <row r="200" spans="1:10" x14ac:dyDescent="0.2">
      <c r="C200" s="85"/>
      <c r="D200" s="86"/>
      <c r="E200" s="86"/>
      <c r="F200" s="86"/>
      <c r="G200" s="86"/>
      <c r="H200" s="86"/>
      <c r="I200" s="86"/>
      <c r="J200" s="87"/>
    </row>
    <row r="201" spans="1:10" x14ac:dyDescent="0.2">
      <c r="A201" s="1"/>
      <c r="C201" s="199"/>
      <c r="D201" s="199"/>
      <c r="E201" s="199"/>
      <c r="F201" s="199"/>
      <c r="G201" s="199"/>
      <c r="H201" s="199"/>
      <c r="I201" s="199"/>
      <c r="J201" s="199"/>
    </row>
    <row r="202" spans="1:10" x14ac:dyDescent="0.2">
      <c r="A202" s="14" t="s">
        <v>55</v>
      </c>
      <c r="C202" s="49" t="s">
        <v>96</v>
      </c>
      <c r="D202" s="81"/>
      <c r="E202" s="81"/>
      <c r="F202" s="81"/>
      <c r="G202" s="81"/>
      <c r="H202" s="81"/>
      <c r="I202" s="81"/>
      <c r="J202" s="82"/>
    </row>
    <row r="203" spans="1:10" x14ac:dyDescent="0.2">
      <c r="A203" s="15"/>
      <c r="C203" s="46" t="s">
        <v>97</v>
      </c>
      <c r="D203" s="83"/>
      <c r="E203" s="83"/>
      <c r="F203" s="83"/>
      <c r="G203" s="83"/>
      <c r="H203" s="83"/>
      <c r="I203" s="83"/>
      <c r="J203" s="84"/>
    </row>
    <row r="204" spans="1:10" x14ac:dyDescent="0.2">
      <c r="C204" s="46" t="s">
        <v>98</v>
      </c>
      <c r="D204" s="83"/>
      <c r="E204" s="83"/>
      <c r="F204" s="83"/>
      <c r="G204" s="83"/>
      <c r="H204" s="83"/>
      <c r="I204" s="83"/>
      <c r="J204" s="84"/>
    </row>
    <row r="205" spans="1:10" x14ac:dyDescent="0.2">
      <c r="C205" s="46" t="s">
        <v>99</v>
      </c>
      <c r="D205" s="83"/>
      <c r="E205" s="83"/>
      <c r="F205" s="83"/>
      <c r="G205" s="83"/>
      <c r="H205" s="83"/>
      <c r="I205" s="83"/>
      <c r="J205" s="84"/>
    </row>
    <row r="206" spans="1:10" x14ac:dyDescent="0.2">
      <c r="C206" s="46"/>
      <c r="D206" s="83"/>
      <c r="E206" s="83"/>
      <c r="F206" s="83"/>
      <c r="G206" s="83"/>
      <c r="H206" s="83"/>
      <c r="I206" s="83"/>
      <c r="J206" s="84"/>
    </row>
    <row r="207" spans="1:10" x14ac:dyDescent="0.2">
      <c r="C207" s="46" t="s">
        <v>100</v>
      </c>
      <c r="D207" s="83"/>
      <c r="E207" s="83"/>
      <c r="F207" s="83"/>
      <c r="G207" s="83"/>
      <c r="H207" s="83"/>
      <c r="I207" s="83"/>
      <c r="J207" s="84"/>
    </row>
    <row r="208" spans="1:10" x14ac:dyDescent="0.2">
      <c r="C208" s="47"/>
      <c r="D208" s="83"/>
      <c r="E208" s="83"/>
      <c r="F208" s="83"/>
      <c r="G208" s="83"/>
      <c r="H208" s="83"/>
      <c r="I208" s="83"/>
      <c r="J208" s="84"/>
    </row>
    <row r="209" spans="1:10" x14ac:dyDescent="0.2">
      <c r="C209" s="85"/>
      <c r="D209" s="86"/>
      <c r="E209" s="86"/>
      <c r="F209" s="86"/>
      <c r="G209" s="86"/>
      <c r="H209" s="86"/>
      <c r="I209" s="86"/>
      <c r="J209" s="87"/>
    </row>
    <row r="210" spans="1:10" x14ac:dyDescent="0.2">
      <c r="A210" s="1"/>
      <c r="C210" s="199"/>
      <c r="D210" s="199"/>
      <c r="E210" s="199"/>
      <c r="F210" s="199"/>
      <c r="G210" s="199"/>
      <c r="H210" s="199"/>
      <c r="I210" s="199"/>
      <c r="J210" s="199"/>
    </row>
    <row r="211" spans="1:10" x14ac:dyDescent="0.2">
      <c r="A211" s="2" t="s">
        <v>56</v>
      </c>
      <c r="C211" s="307">
        <v>0</v>
      </c>
      <c r="D211" s="308"/>
      <c r="F211" s="309" t="s">
        <v>57</v>
      </c>
      <c r="G211" s="310"/>
      <c r="I211" s="307">
        <v>0</v>
      </c>
      <c r="J211" s="308"/>
    </row>
    <row r="212" spans="1:10" x14ac:dyDescent="0.2">
      <c r="A212" s="4"/>
      <c r="B212" s="1"/>
      <c r="C212" s="202"/>
      <c r="D212" s="202"/>
      <c r="E212" s="1"/>
      <c r="F212" s="30"/>
      <c r="G212" s="30"/>
      <c r="I212" s="199"/>
      <c r="J212" s="199"/>
    </row>
    <row r="213" spans="1:10" x14ac:dyDescent="0.2">
      <c r="A213" s="196"/>
      <c r="B213" s="196" t="s">
        <v>18</v>
      </c>
      <c r="C213" s="197"/>
      <c r="D213" s="197"/>
      <c r="E213" s="198"/>
      <c r="G213" s="202"/>
      <c r="H213" s="1"/>
      <c r="I213" s="1"/>
      <c r="J213" s="1"/>
    </row>
    <row r="214" spans="1:10" x14ac:dyDescent="0.2">
      <c r="A214" s="34" t="s">
        <v>13</v>
      </c>
      <c r="B214" s="35"/>
      <c r="C214" s="90" t="s">
        <v>16</v>
      </c>
      <c r="D214" s="34" t="s">
        <v>58</v>
      </c>
      <c r="E214" s="42"/>
      <c r="F214" s="90" t="s">
        <v>59</v>
      </c>
      <c r="G214" s="36" t="s">
        <v>60</v>
      </c>
      <c r="H214" s="35"/>
      <c r="I214" s="90" t="s">
        <v>61</v>
      </c>
      <c r="J214" s="90" t="s">
        <v>62</v>
      </c>
    </row>
    <row r="215" spans="1:10" x14ac:dyDescent="0.2">
      <c r="A215" s="10">
        <v>43131</v>
      </c>
      <c r="B215" s="100">
        <v>1</v>
      </c>
      <c r="C215" s="228">
        <v>266920</v>
      </c>
      <c r="D215" s="229">
        <v>301767</v>
      </c>
      <c r="E215" s="99"/>
      <c r="F215" s="17">
        <f>C215</f>
        <v>266920</v>
      </c>
      <c r="G215" s="18">
        <f>D215</f>
        <v>301767</v>
      </c>
      <c r="H215" s="19"/>
      <c r="I215" s="20">
        <f t="shared" ref="I215:J226" si="6">F215/$F$227</f>
        <v>8.1992215470086754E-2</v>
      </c>
      <c r="J215" s="20">
        <f t="shared" si="6"/>
        <v>9.2696481664025443E-2</v>
      </c>
    </row>
    <row r="216" spans="1:10" x14ac:dyDescent="0.2">
      <c r="A216" s="11">
        <v>43159</v>
      </c>
      <c r="B216" s="101">
        <v>2</v>
      </c>
      <c r="C216" s="230">
        <v>199694</v>
      </c>
      <c r="D216" s="226">
        <v>250430</v>
      </c>
      <c r="E216" s="204"/>
      <c r="F216" s="21">
        <f t="shared" ref="F216:G226" si="7">C216+F215</f>
        <v>466614</v>
      </c>
      <c r="G216" s="22">
        <f t="shared" si="7"/>
        <v>552197</v>
      </c>
      <c r="H216" s="23"/>
      <c r="I216" s="24">
        <f t="shared" si="6"/>
        <v>0.14333401629461659</v>
      </c>
      <c r="J216" s="24">
        <f t="shared" si="6"/>
        <v>0.16962331562241681</v>
      </c>
    </row>
    <row r="217" spans="1:10" x14ac:dyDescent="0.2">
      <c r="A217" s="10">
        <v>43190</v>
      </c>
      <c r="B217" s="100">
        <v>3</v>
      </c>
      <c r="C217" s="228">
        <v>229280</v>
      </c>
      <c r="D217" s="229">
        <v>252316</v>
      </c>
      <c r="E217" s="99"/>
      <c r="F217" s="17">
        <f t="shared" si="7"/>
        <v>695894</v>
      </c>
      <c r="G217" s="18">
        <f t="shared" si="7"/>
        <v>804513</v>
      </c>
      <c r="H217" s="19"/>
      <c r="I217" s="20">
        <f t="shared" si="6"/>
        <v>0.21376401465735259</v>
      </c>
      <c r="J217" s="20">
        <f t="shared" si="6"/>
        <v>0.24712948915212762</v>
      </c>
    </row>
    <row r="218" spans="1:10" x14ac:dyDescent="0.2">
      <c r="A218" s="11">
        <v>43220</v>
      </c>
      <c r="B218" s="101">
        <v>4</v>
      </c>
      <c r="C218" s="230">
        <v>283625</v>
      </c>
      <c r="D218" s="226">
        <v>363899</v>
      </c>
      <c r="E218" s="204"/>
      <c r="F218" s="21">
        <f t="shared" si="7"/>
        <v>979519</v>
      </c>
      <c r="G218" s="22">
        <f t="shared" si="7"/>
        <v>1168412</v>
      </c>
      <c r="H218" s="23"/>
      <c r="I218" s="24">
        <f t="shared" si="6"/>
        <v>0.30088765512154919</v>
      </c>
      <c r="J218" s="24">
        <f t="shared" si="6"/>
        <v>0.35891161569696917</v>
      </c>
    </row>
    <row r="219" spans="1:10" x14ac:dyDescent="0.2">
      <c r="A219" s="10">
        <v>43251</v>
      </c>
      <c r="B219" s="100">
        <v>5</v>
      </c>
      <c r="C219" s="228">
        <v>288675</v>
      </c>
      <c r="D219" s="229">
        <v>391376</v>
      </c>
      <c r="E219" s="99"/>
      <c r="F219" s="17">
        <f t="shared" si="7"/>
        <v>1268194</v>
      </c>
      <c r="G219" s="18">
        <f t="shared" si="7"/>
        <v>1559788</v>
      </c>
      <c r="H219" s="19"/>
      <c r="I219" s="20">
        <f t="shared" si="6"/>
        <v>0.38956254947501573</v>
      </c>
      <c r="J219" s="20">
        <f t="shared" si="6"/>
        <v>0.47913409929437917</v>
      </c>
    </row>
    <row r="220" spans="1:10" x14ac:dyDescent="0.2">
      <c r="A220" s="11">
        <v>43281</v>
      </c>
      <c r="B220" s="101">
        <v>6</v>
      </c>
      <c r="C220" s="230">
        <v>272073</v>
      </c>
      <c r="D220" s="226">
        <v>422358</v>
      </c>
      <c r="E220" s="204"/>
      <c r="F220" s="21">
        <f t="shared" si="7"/>
        <v>1540267</v>
      </c>
      <c r="G220" s="22">
        <f t="shared" si="7"/>
        <v>1982146</v>
      </c>
      <c r="H220" s="23"/>
      <c r="I220" s="24">
        <f t="shared" si="6"/>
        <v>0.47313765827013382</v>
      </c>
      <c r="J220" s="24">
        <f t="shared" si="6"/>
        <v>0.60887360229720733</v>
      </c>
    </row>
    <row r="221" spans="1:10" x14ac:dyDescent="0.2">
      <c r="A221" s="10">
        <v>43312</v>
      </c>
      <c r="B221" s="100">
        <v>7</v>
      </c>
      <c r="C221" s="228">
        <v>280473</v>
      </c>
      <c r="D221" s="234">
        <v>424293</v>
      </c>
      <c r="E221" s="99"/>
      <c r="F221" s="17">
        <f t="shared" si="7"/>
        <v>1820740</v>
      </c>
      <c r="G221" s="18">
        <f t="shared" si="7"/>
        <v>2406439</v>
      </c>
      <c r="H221" s="19"/>
      <c r="I221" s="20">
        <f t="shared" si="6"/>
        <v>0.55929307056423561</v>
      </c>
      <c r="J221" s="20">
        <f t="shared" si="6"/>
        <v>0.73920749664176566</v>
      </c>
    </row>
    <row r="222" spans="1:10" x14ac:dyDescent="0.2">
      <c r="A222" s="11">
        <v>43343</v>
      </c>
      <c r="B222" s="101">
        <v>8</v>
      </c>
      <c r="C222" s="230">
        <v>287741</v>
      </c>
      <c r="D222" s="235">
        <v>287741</v>
      </c>
      <c r="E222" s="204"/>
      <c r="F222" s="21">
        <f t="shared" si="7"/>
        <v>2108481</v>
      </c>
      <c r="G222" s="22">
        <f t="shared" si="7"/>
        <v>2694180</v>
      </c>
      <c r="H222" s="23"/>
      <c r="I222" s="24">
        <f t="shared" si="6"/>
        <v>0.64768105974293422</v>
      </c>
      <c r="J222" s="24">
        <f t="shared" si="6"/>
        <v>0.82759548582046427</v>
      </c>
    </row>
    <row r="223" spans="1:10" x14ac:dyDescent="0.2">
      <c r="A223" s="10">
        <v>43373</v>
      </c>
      <c r="B223" s="100">
        <v>9</v>
      </c>
      <c r="C223" s="228">
        <v>283033</v>
      </c>
      <c r="D223" s="229">
        <v>325122</v>
      </c>
      <c r="E223" s="99"/>
      <c r="F223" s="17">
        <f t="shared" si="7"/>
        <v>2391514</v>
      </c>
      <c r="G223" s="18">
        <f t="shared" si="7"/>
        <v>3019302</v>
      </c>
      <c r="H223" s="19"/>
      <c r="I223" s="20">
        <f t="shared" si="6"/>
        <v>0.73462285024625007</v>
      </c>
      <c r="J223" s="20">
        <f t="shared" si="6"/>
        <v>0.92746613274862832</v>
      </c>
    </row>
    <row r="224" spans="1:10" x14ac:dyDescent="0.2">
      <c r="A224" s="11">
        <v>43404</v>
      </c>
      <c r="B224" s="101">
        <v>10</v>
      </c>
      <c r="C224" s="230">
        <v>286819</v>
      </c>
      <c r="D224" s="226">
        <v>0</v>
      </c>
      <c r="E224" s="204"/>
      <c r="F224" s="21">
        <f t="shared" si="7"/>
        <v>2678333</v>
      </c>
      <c r="G224" s="22">
        <f t="shared" si="7"/>
        <v>3019302</v>
      </c>
      <c r="H224" s="23"/>
      <c r="I224" s="24">
        <f t="shared" si="6"/>
        <v>0.82272762039803637</v>
      </c>
      <c r="J224" s="24">
        <f t="shared" si="6"/>
        <v>0.92746613274862832</v>
      </c>
    </row>
    <row r="225" spans="1:10" x14ac:dyDescent="0.2">
      <c r="A225" s="10">
        <v>43434</v>
      </c>
      <c r="B225" s="100">
        <v>11</v>
      </c>
      <c r="C225" s="228">
        <v>277724</v>
      </c>
      <c r="D225" s="229">
        <v>0</v>
      </c>
      <c r="E225" s="99"/>
      <c r="F225" s="17">
        <f t="shared" si="7"/>
        <v>2956057</v>
      </c>
      <c r="G225" s="18">
        <f t="shared" si="7"/>
        <v>3019302</v>
      </c>
      <c r="H225" s="19"/>
      <c r="I225" s="20">
        <f t="shared" si="6"/>
        <v>0.90803859765419692</v>
      </c>
      <c r="J225" s="20">
        <f t="shared" si="6"/>
        <v>0.92746613274862832</v>
      </c>
    </row>
    <row r="226" spans="1:10" x14ac:dyDescent="0.2">
      <c r="A226" s="11">
        <v>43465</v>
      </c>
      <c r="B226" s="101">
        <v>12</v>
      </c>
      <c r="C226" s="230">
        <v>299374</v>
      </c>
      <c r="D226" s="226">
        <v>0</v>
      </c>
      <c r="E226" s="204"/>
      <c r="F226" s="21">
        <f t="shared" si="7"/>
        <v>3255431</v>
      </c>
      <c r="G226" s="22">
        <f t="shared" si="7"/>
        <v>3019302</v>
      </c>
      <c r="H226" s="23"/>
      <c r="I226" s="24">
        <f t="shared" si="6"/>
        <v>1</v>
      </c>
      <c r="J226" s="24">
        <f t="shared" si="6"/>
        <v>0.92746613274862832</v>
      </c>
    </row>
    <row r="227" spans="1:10" x14ac:dyDescent="0.2">
      <c r="A227" s="37" t="s">
        <v>63</v>
      </c>
      <c r="B227" s="102">
        <v>13</v>
      </c>
      <c r="C227" s="90">
        <f>SUM(C215:C226)</f>
        <v>3255431</v>
      </c>
      <c r="D227" s="34">
        <f>SUM(D215:D226)</f>
        <v>3019302</v>
      </c>
      <c r="E227" s="42"/>
      <c r="F227" s="38">
        <f>F226</f>
        <v>3255431</v>
      </c>
      <c r="G227" s="39">
        <f>G226</f>
        <v>3019302</v>
      </c>
      <c r="H227" s="40"/>
      <c r="I227" s="41">
        <f>I226</f>
        <v>1</v>
      </c>
      <c r="J227" s="41">
        <f>J226</f>
        <v>0.92746613274862832</v>
      </c>
    </row>
    <row r="228" spans="1:10" x14ac:dyDescent="0.2">
      <c r="A228" s="33"/>
      <c r="B228" s="33"/>
      <c r="C228" s="202"/>
      <c r="D228" s="202"/>
      <c r="E228" s="202"/>
      <c r="F228" s="91"/>
      <c r="G228" s="91"/>
      <c r="H228" s="96"/>
      <c r="I228" s="96"/>
      <c r="J228" s="96"/>
    </row>
    <row r="229" spans="1:10" hidden="1" x14ac:dyDescent="0.2">
      <c r="A229" s="33"/>
      <c r="B229" s="33"/>
      <c r="C229" s="202"/>
      <c r="D229" s="202"/>
      <c r="E229" s="202"/>
      <c r="F229" s="91"/>
      <c r="G229" s="91"/>
      <c r="H229" s="96"/>
      <c r="I229" s="96"/>
      <c r="J229" s="96"/>
    </row>
    <row r="230" spans="1:10" hidden="1" x14ac:dyDescent="0.2">
      <c r="A230" s="127" t="s">
        <v>101</v>
      </c>
      <c r="B230" s="92"/>
      <c r="C230" s="128" t="s">
        <v>102</v>
      </c>
      <c r="D230" s="92"/>
      <c r="E230" s="349" t="s">
        <v>103</v>
      </c>
      <c r="F230" s="349"/>
      <c r="G230" s="202"/>
      <c r="H230" s="1"/>
      <c r="I230" s="199"/>
      <c r="J230" s="199"/>
    </row>
    <row r="231" spans="1:10" hidden="1" x14ac:dyDescent="0.2">
      <c r="A231" s="93" t="s">
        <v>104</v>
      </c>
      <c r="B231" s="92"/>
      <c r="C231" s="111" t="s">
        <v>105</v>
      </c>
      <c r="D231" s="1"/>
      <c r="E231" s="103">
        <v>1</v>
      </c>
      <c r="F231" s="103" t="s">
        <v>106</v>
      </c>
      <c r="G231" s="1"/>
      <c r="H231" s="1"/>
      <c r="I231" s="1"/>
      <c r="J231" s="1"/>
    </row>
    <row r="232" spans="1:10" hidden="1" x14ac:dyDescent="0.2">
      <c r="A232" s="94" t="s">
        <v>107</v>
      </c>
      <c r="B232" s="92"/>
      <c r="C232" s="110" t="s">
        <v>108</v>
      </c>
      <c r="E232" s="104">
        <v>2</v>
      </c>
      <c r="F232" s="103" t="s">
        <v>109</v>
      </c>
    </row>
    <row r="233" spans="1:10" hidden="1" x14ac:dyDescent="0.2">
      <c r="A233" s="93" t="s">
        <v>110</v>
      </c>
      <c r="B233" s="92"/>
      <c r="C233" s="110"/>
      <c r="E233" s="103">
        <v>3</v>
      </c>
      <c r="F233" s="104" t="s">
        <v>111</v>
      </c>
    </row>
    <row r="234" spans="1:10" hidden="1" x14ac:dyDescent="0.2">
      <c r="E234" s="104">
        <v>4</v>
      </c>
      <c r="F234" s="103" t="s">
        <v>112</v>
      </c>
    </row>
    <row r="235" spans="1:10" hidden="1" x14ac:dyDescent="0.2">
      <c r="E235" s="103">
        <v>5</v>
      </c>
      <c r="F235" s="103" t="s">
        <v>113</v>
      </c>
    </row>
    <row r="236" spans="1:10" hidden="1" x14ac:dyDescent="0.2">
      <c r="E236" s="104">
        <v>6</v>
      </c>
      <c r="F236" s="104" t="s">
        <v>114</v>
      </c>
    </row>
    <row r="237" spans="1:10" hidden="1" x14ac:dyDescent="0.2">
      <c r="A237" s="127" t="s">
        <v>101</v>
      </c>
      <c r="E237" s="103">
        <v>7</v>
      </c>
      <c r="F237" s="103" t="s">
        <v>115</v>
      </c>
    </row>
    <row r="238" spans="1:10" hidden="1" x14ac:dyDescent="0.2">
      <c r="A238" s="124" t="s">
        <v>46</v>
      </c>
      <c r="E238" s="104">
        <v>8</v>
      </c>
      <c r="F238" s="103" t="s">
        <v>116</v>
      </c>
    </row>
    <row r="239" spans="1:10" hidden="1" x14ac:dyDescent="0.2">
      <c r="A239" s="3" t="s">
        <v>117</v>
      </c>
      <c r="E239" s="103">
        <v>9</v>
      </c>
      <c r="F239" s="104" t="s">
        <v>118</v>
      </c>
    </row>
    <row r="240" spans="1:10" hidden="1" x14ac:dyDescent="0.2">
      <c r="A240" s="124" t="s">
        <v>119</v>
      </c>
      <c r="E240" s="104">
        <v>10</v>
      </c>
      <c r="F240" s="103" t="s">
        <v>120</v>
      </c>
    </row>
    <row r="241" spans="1:6" hidden="1" x14ac:dyDescent="0.2">
      <c r="A241" s="3" t="s">
        <v>121</v>
      </c>
      <c r="E241" s="105">
        <v>11</v>
      </c>
      <c r="F241" s="103" t="s">
        <v>122</v>
      </c>
    </row>
    <row r="242" spans="1:6" hidden="1" x14ac:dyDescent="0.2">
      <c r="A242" s="124" t="s">
        <v>123</v>
      </c>
      <c r="E242" s="104">
        <v>12</v>
      </c>
      <c r="F242" s="104" t="s">
        <v>124</v>
      </c>
    </row>
    <row r="243" spans="1:6" hidden="1" x14ac:dyDescent="0.2">
      <c r="A243" s="3" t="s">
        <v>125</v>
      </c>
    </row>
    <row r="244" spans="1:6" hidden="1" x14ac:dyDescent="0.2"/>
    <row r="245" spans="1:6" hidden="1" x14ac:dyDescent="0.2"/>
    <row r="246" spans="1:6" hidden="1" x14ac:dyDescent="0.2"/>
    <row r="247" spans="1:6" hidden="1" x14ac:dyDescent="0.2"/>
    <row r="248" spans="1:6" hidden="1" x14ac:dyDescent="0.2"/>
    <row r="249" spans="1:6" hidden="1" x14ac:dyDescent="0.2"/>
    <row r="250" spans="1:6" hidden="1" x14ac:dyDescent="0.2"/>
    <row r="251" spans="1:6" hidden="1" x14ac:dyDescent="0.2"/>
    <row r="252" spans="1:6" hidden="1" x14ac:dyDescent="0.2"/>
    <row r="253" spans="1:6" hidden="1" x14ac:dyDescent="0.2"/>
    <row r="254" spans="1:6" hidden="1" x14ac:dyDescent="0.2"/>
    <row r="255" spans="1:6" hidden="1" x14ac:dyDescent="0.2"/>
    <row r="256" spans="1: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spans="1:10" hidden="1" x14ac:dyDescent="0.2"/>
    <row r="290" spans="1:10" hidden="1" x14ac:dyDescent="0.2"/>
    <row r="291" spans="1:10" hidden="1" x14ac:dyDescent="0.2"/>
    <row r="292" spans="1:10" hidden="1" x14ac:dyDescent="0.2"/>
    <row r="293" spans="1:10" hidden="1" x14ac:dyDescent="0.2"/>
    <row r="294" spans="1:10" hidden="1" x14ac:dyDescent="0.2"/>
    <row r="295" spans="1:10" hidden="1" x14ac:dyDescent="0.2"/>
    <row r="296" spans="1:10" hidden="1" x14ac:dyDescent="0.2"/>
    <row r="297" spans="1:10" hidden="1" x14ac:dyDescent="0.2"/>
    <row r="298" spans="1:10" hidden="1" x14ac:dyDescent="0.2"/>
    <row r="299" spans="1:10" hidden="1" x14ac:dyDescent="0.2"/>
    <row r="300" spans="1:10" x14ac:dyDescent="0.2">
      <c r="A300" s="57"/>
      <c r="B300" s="57"/>
      <c r="C300" s="58" t="s">
        <v>126</v>
      </c>
      <c r="D300" s="57" t="str">
        <f>C302</f>
        <v>Presupuesto ingresado por degüello de aves</v>
      </c>
      <c r="E300" s="57"/>
      <c r="F300" s="57"/>
      <c r="G300" s="57"/>
      <c r="H300" s="57"/>
      <c r="I300" s="57"/>
      <c r="J300" s="57"/>
    </row>
    <row r="301" spans="1:10" x14ac:dyDescent="0.2">
      <c r="I301" s="326" t="s">
        <v>29</v>
      </c>
      <c r="J301" s="327"/>
    </row>
    <row r="302" spans="1:10" x14ac:dyDescent="0.2">
      <c r="A302" s="2" t="s">
        <v>23</v>
      </c>
      <c r="C302" s="339" t="s">
        <v>127</v>
      </c>
      <c r="D302" s="340"/>
      <c r="E302" s="340"/>
      <c r="F302" s="340"/>
      <c r="G302" s="340"/>
      <c r="H302" s="56"/>
      <c r="I302" s="112">
        <v>1</v>
      </c>
      <c r="J302" s="115">
        <f>beneficiarios!N36</f>
        <v>0</v>
      </c>
    </row>
    <row r="303" spans="1:10" x14ac:dyDescent="0.2">
      <c r="A303" s="2" t="s">
        <v>31</v>
      </c>
      <c r="C303" s="313" t="s">
        <v>32</v>
      </c>
      <c r="D303" s="314"/>
      <c r="E303" s="314"/>
      <c r="F303" s="314"/>
      <c r="G303" s="315"/>
      <c r="H303" s="56"/>
      <c r="I303" s="112">
        <v>2</v>
      </c>
      <c r="J303" s="165">
        <f>beneficiarios!N37</f>
        <v>0</v>
      </c>
    </row>
    <row r="304" spans="1:10" x14ac:dyDescent="0.2">
      <c r="A304" s="109" t="s">
        <v>33</v>
      </c>
      <c r="C304" s="313" t="s">
        <v>77</v>
      </c>
      <c r="D304" s="314"/>
      <c r="E304" s="314"/>
      <c r="F304" s="314"/>
      <c r="G304" s="315"/>
      <c r="H304" s="56"/>
      <c r="I304" s="113">
        <v>3</v>
      </c>
      <c r="J304" s="165">
        <f>beneficiarios!N38</f>
        <v>0</v>
      </c>
    </row>
    <row r="305" spans="1:10" x14ac:dyDescent="0.2">
      <c r="A305" s="116" t="s">
        <v>66</v>
      </c>
      <c r="C305" s="316" t="s">
        <v>78</v>
      </c>
      <c r="D305" s="317"/>
      <c r="E305" s="317"/>
      <c r="F305" s="317"/>
      <c r="G305" s="318"/>
      <c r="H305" s="56"/>
      <c r="I305" s="113">
        <v>4</v>
      </c>
      <c r="J305" s="165">
        <f>beneficiarios!N39</f>
        <v>0</v>
      </c>
    </row>
    <row r="306" spans="1:10" x14ac:dyDescent="0.2">
      <c r="A306" s="1"/>
    </row>
    <row r="307" spans="1:10" x14ac:dyDescent="0.2">
      <c r="A307" s="2" t="s">
        <v>36</v>
      </c>
      <c r="C307" s="319">
        <v>43101</v>
      </c>
      <c r="D307" s="320"/>
      <c r="F307" s="203" t="s">
        <v>37</v>
      </c>
      <c r="G307" s="32"/>
      <c r="I307" s="319">
        <v>43465</v>
      </c>
      <c r="J307" s="320"/>
    </row>
    <row r="308" spans="1:10" x14ac:dyDescent="0.2"/>
    <row r="309" spans="1:10" x14ac:dyDescent="0.2">
      <c r="A309" s="321" t="s">
        <v>79</v>
      </c>
      <c r="B309" s="322"/>
      <c r="C309" s="319">
        <v>43144</v>
      </c>
      <c r="D309" s="323"/>
      <c r="E309" s="13"/>
      <c r="F309" s="374" t="s">
        <v>39</v>
      </c>
      <c r="G309" s="375"/>
      <c r="H309" s="376"/>
      <c r="I309" s="324" t="s">
        <v>40</v>
      </c>
      <c r="J309" s="325"/>
    </row>
    <row r="310" spans="1:10" ht="13.5" thickBot="1" x14ac:dyDescent="0.25">
      <c r="A310" s="25"/>
      <c r="C310" s="199"/>
      <c r="D310" s="199"/>
      <c r="E310" s="199"/>
      <c r="F310" s="199"/>
    </row>
    <row r="311" spans="1:10" ht="25.5" customHeight="1" thickBot="1" x14ac:dyDescent="0.25">
      <c r="A311" s="294" t="s">
        <v>41</v>
      </c>
      <c r="B311" s="295"/>
      <c r="C311" s="296" t="s">
        <v>128</v>
      </c>
      <c r="D311" s="297"/>
      <c r="E311" s="294" t="s">
        <v>43</v>
      </c>
      <c r="F311" s="295"/>
      <c r="G311" s="296" t="s">
        <v>344</v>
      </c>
      <c r="H311" s="297"/>
      <c r="I311" s="106" t="s">
        <v>45</v>
      </c>
      <c r="J311" s="107" t="s">
        <v>46</v>
      </c>
    </row>
    <row r="312" spans="1:10" x14ac:dyDescent="0.2"/>
    <row r="313" spans="1:10" x14ac:dyDescent="0.2">
      <c r="A313" s="27" t="s">
        <v>47</v>
      </c>
      <c r="C313" s="330" t="s">
        <v>95</v>
      </c>
      <c r="D313" s="331"/>
      <c r="E313" s="331"/>
      <c r="F313" s="331"/>
      <c r="G313" s="331"/>
      <c r="H313" s="331"/>
      <c r="I313" s="331"/>
      <c r="J313" s="332"/>
    </row>
    <row r="314" spans="1:10" x14ac:dyDescent="0.2">
      <c r="A314" s="28"/>
      <c r="C314" s="333"/>
      <c r="D314" s="334"/>
      <c r="E314" s="334"/>
      <c r="F314" s="334"/>
      <c r="G314" s="334"/>
      <c r="H314" s="334"/>
      <c r="I314" s="334"/>
      <c r="J314" s="335"/>
    </row>
    <row r="315" spans="1:10" x14ac:dyDescent="0.2">
      <c r="A315" s="4"/>
      <c r="C315" s="333"/>
      <c r="D315" s="334"/>
      <c r="E315" s="334"/>
      <c r="F315" s="334"/>
      <c r="G315" s="334"/>
      <c r="H315" s="334"/>
      <c r="I315" s="334"/>
      <c r="J315" s="335"/>
    </row>
    <row r="316" spans="1:10" x14ac:dyDescent="0.2">
      <c r="A316" s="4"/>
      <c r="C316" s="336"/>
      <c r="D316" s="337"/>
      <c r="E316" s="337"/>
      <c r="F316" s="337"/>
      <c r="G316" s="337"/>
      <c r="H316" s="337"/>
      <c r="I316" s="337"/>
      <c r="J316" s="338"/>
    </row>
    <row r="317" spans="1:10" x14ac:dyDescent="0.2">
      <c r="A317" s="4"/>
      <c r="C317" s="29"/>
      <c r="D317" s="29"/>
      <c r="E317" s="29"/>
      <c r="F317" s="29"/>
      <c r="G317" s="29"/>
      <c r="H317" s="29"/>
      <c r="I317" s="29"/>
      <c r="J317" s="29"/>
    </row>
    <row r="318" spans="1:10" x14ac:dyDescent="0.2">
      <c r="A318" s="14" t="s">
        <v>49</v>
      </c>
      <c r="C318" s="45" t="s">
        <v>330</v>
      </c>
      <c r="D318" s="75"/>
      <c r="E318" s="75"/>
      <c r="F318" s="75"/>
      <c r="G318" s="75"/>
      <c r="H318" s="75"/>
      <c r="I318" s="75"/>
      <c r="J318" s="76"/>
    </row>
    <row r="319" spans="1:10" x14ac:dyDescent="0.2">
      <c r="A319" s="15" t="s">
        <v>51</v>
      </c>
      <c r="C319" s="108" t="s">
        <v>331</v>
      </c>
      <c r="D319" s="77"/>
      <c r="E319" s="77"/>
      <c r="F319" s="77"/>
      <c r="G319" s="77"/>
      <c r="H319" s="77"/>
      <c r="I319" s="77"/>
      <c r="J319" s="78"/>
    </row>
    <row r="320" spans="1:10" x14ac:dyDescent="0.2">
      <c r="C320" s="108"/>
      <c r="D320" s="77"/>
      <c r="E320" s="77"/>
      <c r="F320" s="77"/>
      <c r="G320" s="77"/>
      <c r="H320" s="77"/>
      <c r="I320" s="77"/>
      <c r="J320" s="78"/>
    </row>
    <row r="321" spans="1:10" x14ac:dyDescent="0.2">
      <c r="C321" s="43"/>
      <c r="D321" s="77"/>
      <c r="E321" s="77"/>
      <c r="F321" s="77"/>
      <c r="G321" s="77"/>
      <c r="H321" s="77"/>
      <c r="I321" s="77"/>
      <c r="J321" s="78"/>
    </row>
    <row r="322" spans="1:10" x14ac:dyDescent="0.2">
      <c r="C322" s="44"/>
      <c r="D322" s="79"/>
      <c r="E322" s="79"/>
      <c r="F322" s="79"/>
      <c r="G322" s="79"/>
      <c r="H322" s="79"/>
      <c r="I322" s="79"/>
      <c r="J322" s="80"/>
    </row>
    <row r="323" spans="1:10" x14ac:dyDescent="0.2">
      <c r="A323" s="4"/>
      <c r="C323" s="29"/>
      <c r="D323" s="29"/>
      <c r="E323" s="29"/>
      <c r="F323" s="29"/>
      <c r="G323" s="29"/>
      <c r="H323" s="29"/>
      <c r="I323" s="29"/>
      <c r="J323" s="29"/>
    </row>
    <row r="324" spans="1:10" x14ac:dyDescent="0.2">
      <c r="A324" s="14" t="s">
        <v>53</v>
      </c>
      <c r="C324" s="49"/>
      <c r="D324" s="81"/>
      <c r="E324" s="81"/>
      <c r="F324" s="81"/>
      <c r="G324" s="81"/>
      <c r="H324" s="81"/>
      <c r="I324" s="81"/>
      <c r="J324" s="82"/>
    </row>
    <row r="325" spans="1:10" x14ac:dyDescent="0.2">
      <c r="A325" s="15"/>
      <c r="C325" s="46"/>
      <c r="D325" s="83"/>
      <c r="E325" s="83"/>
      <c r="F325" s="83"/>
      <c r="G325" s="83"/>
      <c r="H325" s="83"/>
      <c r="I325" s="83"/>
      <c r="J325" s="84"/>
    </row>
    <row r="326" spans="1:10" x14ac:dyDescent="0.2">
      <c r="C326" s="46"/>
      <c r="D326" s="83"/>
      <c r="E326" s="83"/>
      <c r="F326" s="83"/>
      <c r="G326" s="83"/>
      <c r="H326" s="83"/>
      <c r="I326" s="83"/>
      <c r="J326" s="84"/>
    </row>
    <row r="327" spans="1:10" x14ac:dyDescent="0.2">
      <c r="C327" s="47"/>
      <c r="D327" s="83"/>
      <c r="E327" s="83"/>
      <c r="F327" s="83"/>
      <c r="G327" s="83"/>
      <c r="H327" s="83"/>
      <c r="I327" s="83"/>
      <c r="J327" s="84"/>
    </row>
    <row r="328" spans="1:10" x14ac:dyDescent="0.2">
      <c r="C328" s="48"/>
      <c r="D328" s="86"/>
      <c r="E328" s="86"/>
      <c r="F328" s="86"/>
      <c r="G328" s="86"/>
      <c r="H328" s="86"/>
      <c r="I328" s="86"/>
      <c r="J328" s="87"/>
    </row>
    <row r="329" spans="1:10" x14ac:dyDescent="0.2">
      <c r="A329" s="4"/>
      <c r="C329" s="29"/>
      <c r="D329" s="29"/>
      <c r="E329" s="29"/>
      <c r="F329" s="29"/>
      <c r="G329" s="29"/>
      <c r="H329" s="29"/>
      <c r="I329" s="29"/>
      <c r="J329" s="29"/>
    </row>
    <row r="330" spans="1:10" x14ac:dyDescent="0.2">
      <c r="A330" s="14" t="s">
        <v>55</v>
      </c>
      <c r="C330" s="205" t="s">
        <v>96</v>
      </c>
      <c r="D330" s="206"/>
      <c r="E330" s="206"/>
      <c r="F330" s="206"/>
      <c r="G330" s="206"/>
      <c r="H330" s="206"/>
      <c r="I330" s="206"/>
      <c r="J330" s="82"/>
    </row>
    <row r="331" spans="1:10" x14ac:dyDescent="0.2">
      <c r="A331" s="15"/>
      <c r="C331" s="207" t="s">
        <v>97</v>
      </c>
      <c r="D331" s="208"/>
      <c r="E331" s="208"/>
      <c r="F331" s="208"/>
      <c r="G331" s="208"/>
      <c r="H331" s="208"/>
      <c r="I331" s="208"/>
      <c r="J331" s="84"/>
    </row>
    <row r="332" spans="1:10" x14ac:dyDescent="0.2">
      <c r="C332" s="207" t="s">
        <v>98</v>
      </c>
      <c r="D332" s="208"/>
      <c r="E332" s="208"/>
      <c r="F332" s="208"/>
      <c r="G332" s="208"/>
      <c r="H332" s="208"/>
      <c r="I332" s="208"/>
      <c r="J332" s="84"/>
    </row>
    <row r="333" spans="1:10" x14ac:dyDescent="0.2">
      <c r="C333" s="207" t="s">
        <v>99</v>
      </c>
      <c r="D333" s="208"/>
      <c r="E333" s="208"/>
      <c r="F333" s="208"/>
      <c r="G333" s="208"/>
      <c r="H333" s="208"/>
      <c r="I333" s="208"/>
      <c r="J333" s="84"/>
    </row>
    <row r="334" spans="1:10" x14ac:dyDescent="0.2">
      <c r="C334" s="207"/>
      <c r="D334" s="208"/>
      <c r="E334" s="208"/>
      <c r="F334" s="208"/>
      <c r="G334" s="208"/>
      <c r="H334" s="208"/>
      <c r="I334" s="208"/>
      <c r="J334" s="84"/>
    </row>
    <row r="335" spans="1:10" x14ac:dyDescent="0.2">
      <c r="C335" s="207" t="s">
        <v>100</v>
      </c>
      <c r="D335" s="208"/>
      <c r="E335" s="208"/>
      <c r="F335" s="208"/>
      <c r="G335" s="208"/>
      <c r="H335" s="208"/>
      <c r="I335" s="208"/>
      <c r="J335" s="84"/>
    </row>
    <row r="336" spans="1:10" x14ac:dyDescent="0.2">
      <c r="C336" s="47"/>
      <c r="D336" s="83"/>
      <c r="E336" s="83"/>
      <c r="F336" s="83"/>
      <c r="G336" s="83"/>
      <c r="H336" s="83"/>
      <c r="I336" s="83"/>
      <c r="J336" s="84"/>
    </row>
    <row r="337" spans="1:10" x14ac:dyDescent="0.2">
      <c r="C337" s="48"/>
      <c r="D337" s="86"/>
      <c r="E337" s="86"/>
      <c r="F337" s="86"/>
      <c r="G337" s="86"/>
      <c r="H337" s="86"/>
      <c r="I337" s="86"/>
      <c r="J337" s="87"/>
    </row>
    <row r="338" spans="1:10" x14ac:dyDescent="0.2"/>
    <row r="339" spans="1:10" x14ac:dyDescent="0.2">
      <c r="A339" s="2" t="s">
        <v>56</v>
      </c>
      <c r="C339" s="328">
        <v>0</v>
      </c>
      <c r="D339" s="329"/>
      <c r="F339" s="31" t="s">
        <v>57</v>
      </c>
      <c r="G339" s="32"/>
      <c r="I339" s="328">
        <v>0</v>
      </c>
      <c r="J339" s="329"/>
    </row>
    <row r="340" spans="1:10" x14ac:dyDescent="0.2">
      <c r="A340" s="4"/>
      <c r="B340" s="1"/>
      <c r="C340" s="202"/>
      <c r="D340" s="202"/>
      <c r="E340" s="1"/>
      <c r="F340" s="4"/>
      <c r="G340" s="4"/>
      <c r="I340" s="199"/>
      <c r="J340" s="199"/>
    </row>
    <row r="341" spans="1:10" x14ac:dyDescent="0.2">
      <c r="A341" s="196"/>
      <c r="B341" s="196" t="s">
        <v>18</v>
      </c>
      <c r="C341" s="197"/>
      <c r="D341" s="197"/>
      <c r="E341" s="198"/>
      <c r="G341" s="202"/>
      <c r="H341" s="1"/>
      <c r="I341" s="1"/>
      <c r="J341" s="1"/>
    </row>
    <row r="342" spans="1:10" x14ac:dyDescent="0.2">
      <c r="A342" s="34" t="s">
        <v>13</v>
      </c>
      <c r="B342" s="35"/>
      <c r="C342" s="90" t="s">
        <v>16</v>
      </c>
      <c r="D342" s="34" t="s">
        <v>58</v>
      </c>
      <c r="E342" s="42"/>
      <c r="F342" s="90" t="s">
        <v>59</v>
      </c>
      <c r="G342" s="36" t="s">
        <v>60</v>
      </c>
      <c r="H342" s="35"/>
      <c r="I342" s="90" t="s">
        <v>61</v>
      </c>
      <c r="J342" s="90" t="s">
        <v>62</v>
      </c>
    </row>
    <row r="343" spans="1:10" x14ac:dyDescent="0.2">
      <c r="A343" s="10">
        <v>43131</v>
      </c>
      <c r="B343" s="100">
        <v>1</v>
      </c>
      <c r="C343" s="228">
        <v>25810</v>
      </c>
      <c r="D343" s="229">
        <v>19364</v>
      </c>
      <c r="E343" s="99"/>
      <c r="F343" s="17">
        <f>C343</f>
        <v>25810</v>
      </c>
      <c r="G343" s="18">
        <f>D343</f>
        <v>19364</v>
      </c>
      <c r="H343" s="19"/>
      <c r="I343" s="20">
        <f t="shared" ref="I343:I354" si="8">F343/$F$355</f>
        <v>0.1188590270230442</v>
      </c>
      <c r="J343" s="20">
        <f t="shared" ref="J343:J354" si="9">G343/$F$355</f>
        <v>8.917420376885811E-2</v>
      </c>
    </row>
    <row r="344" spans="1:10" x14ac:dyDescent="0.2">
      <c r="A344" s="11">
        <v>43159</v>
      </c>
      <c r="B344" s="101">
        <v>2</v>
      </c>
      <c r="C344" s="230">
        <v>19745</v>
      </c>
      <c r="D344" s="226">
        <v>11480</v>
      </c>
      <c r="E344" s="204"/>
      <c r="F344" s="21">
        <f t="shared" ref="F344:F354" si="10">C344+F343</f>
        <v>45555</v>
      </c>
      <c r="G344" s="22">
        <f t="shared" ref="G344:G354" si="11">D344+G343</f>
        <v>30844</v>
      </c>
      <c r="H344" s="23"/>
      <c r="I344" s="24">
        <f t="shared" si="8"/>
        <v>0.20978779449960397</v>
      </c>
      <c r="J344" s="24">
        <f t="shared" si="9"/>
        <v>0.14204137270433068</v>
      </c>
    </row>
    <row r="345" spans="1:10" x14ac:dyDescent="0.2">
      <c r="A345" s="10">
        <v>43190</v>
      </c>
      <c r="B345" s="100">
        <v>3</v>
      </c>
      <c r="C345" s="228">
        <v>11798</v>
      </c>
      <c r="D345" s="229">
        <v>12394</v>
      </c>
      <c r="E345" s="99"/>
      <c r="F345" s="17">
        <f t="shared" si="10"/>
        <v>57353</v>
      </c>
      <c r="G345" s="18">
        <f t="shared" si="11"/>
        <v>43238</v>
      </c>
      <c r="H345" s="19"/>
      <c r="I345" s="20">
        <f t="shared" si="8"/>
        <v>0.26411940243520549</v>
      </c>
      <c r="J345" s="20">
        <f t="shared" si="9"/>
        <v>0.19911765247665186</v>
      </c>
    </row>
    <row r="346" spans="1:10" x14ac:dyDescent="0.2">
      <c r="A346" s="11">
        <v>43220</v>
      </c>
      <c r="B346" s="101">
        <v>4</v>
      </c>
      <c r="C346" s="230">
        <v>20063</v>
      </c>
      <c r="D346" s="226">
        <v>27147</v>
      </c>
      <c r="E346" s="204"/>
      <c r="F346" s="21">
        <f t="shared" si="10"/>
        <v>77416</v>
      </c>
      <c r="G346" s="22">
        <f t="shared" si="11"/>
        <v>70385</v>
      </c>
      <c r="H346" s="23"/>
      <c r="I346" s="24">
        <f t="shared" si="8"/>
        <v>0.35651260891189418</v>
      </c>
      <c r="J346" s="24">
        <f t="shared" si="9"/>
        <v>0.32413377051596148</v>
      </c>
    </row>
    <row r="347" spans="1:10" x14ac:dyDescent="0.2">
      <c r="A347" s="10">
        <v>43251</v>
      </c>
      <c r="B347" s="100">
        <v>5</v>
      </c>
      <c r="C347" s="228">
        <v>18053</v>
      </c>
      <c r="D347" s="229">
        <v>10646</v>
      </c>
      <c r="E347" s="99"/>
      <c r="F347" s="17">
        <f t="shared" si="10"/>
        <v>95469</v>
      </c>
      <c r="G347" s="18">
        <f t="shared" si="11"/>
        <v>81031</v>
      </c>
      <c r="H347" s="19"/>
      <c r="I347" s="20">
        <f t="shared" si="8"/>
        <v>0.43964945567078673</v>
      </c>
      <c r="J347" s="20">
        <f t="shared" si="9"/>
        <v>0.37316024094166189</v>
      </c>
    </row>
    <row r="348" spans="1:10" x14ac:dyDescent="0.2">
      <c r="A348" s="11">
        <v>43281</v>
      </c>
      <c r="B348" s="101">
        <v>6</v>
      </c>
      <c r="C348" s="230">
        <v>13133</v>
      </c>
      <c r="D348" s="226">
        <v>22032</v>
      </c>
      <c r="E348" s="204"/>
      <c r="F348" s="21">
        <f t="shared" si="10"/>
        <v>108602</v>
      </c>
      <c r="G348" s="22">
        <f t="shared" si="11"/>
        <v>103063</v>
      </c>
      <c r="H348" s="23"/>
      <c r="I348" s="24">
        <f t="shared" si="8"/>
        <v>0.50012894431447674</v>
      </c>
      <c r="J348" s="24">
        <f t="shared" si="9"/>
        <v>0.47462099581852008</v>
      </c>
    </row>
    <row r="349" spans="1:10" x14ac:dyDescent="0.2">
      <c r="A349" s="10">
        <v>43312</v>
      </c>
      <c r="B349" s="100">
        <v>7</v>
      </c>
      <c r="C349" s="228">
        <v>20134</v>
      </c>
      <c r="D349" s="234">
        <v>30379</v>
      </c>
      <c r="E349" s="99"/>
      <c r="F349" s="17">
        <f t="shared" si="10"/>
        <v>128736</v>
      </c>
      <c r="G349" s="18">
        <f t="shared" si="11"/>
        <v>133442</v>
      </c>
      <c r="H349" s="19"/>
      <c r="I349" s="20">
        <f t="shared" si="8"/>
        <v>0.5928491167314458</v>
      </c>
      <c r="J349" s="20">
        <f t="shared" si="9"/>
        <v>0.61452097187171884</v>
      </c>
    </row>
    <row r="350" spans="1:10" x14ac:dyDescent="0.2">
      <c r="A350" s="11">
        <v>43343</v>
      </c>
      <c r="B350" s="101">
        <v>8</v>
      </c>
      <c r="C350" s="230">
        <v>15551</v>
      </c>
      <c r="D350" s="235">
        <v>15551</v>
      </c>
      <c r="E350" s="204"/>
      <c r="F350" s="21">
        <f t="shared" si="10"/>
        <v>144287</v>
      </c>
      <c r="G350" s="22">
        <f t="shared" si="11"/>
        <v>148993</v>
      </c>
      <c r="H350" s="23"/>
      <c r="I350" s="24">
        <f t="shared" si="8"/>
        <v>0.66446386796102197</v>
      </c>
      <c r="J350" s="24">
        <f t="shared" si="9"/>
        <v>0.686135723101295</v>
      </c>
    </row>
    <row r="351" spans="1:10" x14ac:dyDescent="0.2">
      <c r="A351" s="10">
        <v>43373</v>
      </c>
      <c r="B351" s="100">
        <v>9</v>
      </c>
      <c r="C351" s="228">
        <v>19601</v>
      </c>
      <c r="D351" s="229">
        <v>20913</v>
      </c>
      <c r="E351" s="99"/>
      <c r="F351" s="17">
        <f t="shared" si="10"/>
        <v>163888</v>
      </c>
      <c r="G351" s="18">
        <f t="shared" si="11"/>
        <v>169906</v>
      </c>
      <c r="H351" s="19"/>
      <c r="I351" s="20">
        <f t="shared" si="8"/>
        <v>0.75472949324884409</v>
      </c>
      <c r="J351" s="20">
        <f t="shared" si="9"/>
        <v>0.78244331055317107</v>
      </c>
    </row>
    <row r="352" spans="1:10" x14ac:dyDescent="0.2">
      <c r="A352" s="11">
        <v>43404</v>
      </c>
      <c r="B352" s="101">
        <v>10</v>
      </c>
      <c r="C352" s="230">
        <v>16759</v>
      </c>
      <c r="D352" s="226">
        <v>0</v>
      </c>
      <c r="E352" s="204"/>
      <c r="F352" s="21">
        <f t="shared" si="10"/>
        <v>180647</v>
      </c>
      <c r="G352" s="22">
        <f t="shared" si="11"/>
        <v>169906</v>
      </c>
      <c r="H352" s="23"/>
      <c r="I352" s="24">
        <f t="shared" si="8"/>
        <v>0.83190727061727487</v>
      </c>
      <c r="J352" s="24">
        <f t="shared" si="9"/>
        <v>0.78244331055317107</v>
      </c>
    </row>
    <row r="353" spans="1:10" x14ac:dyDescent="0.2">
      <c r="A353" s="10">
        <v>43434</v>
      </c>
      <c r="B353" s="100">
        <v>11</v>
      </c>
      <c r="C353" s="228">
        <v>26303</v>
      </c>
      <c r="D353" s="229">
        <v>0</v>
      </c>
      <c r="E353" s="99"/>
      <c r="F353" s="17">
        <f t="shared" si="10"/>
        <v>206950</v>
      </c>
      <c r="G353" s="18">
        <f t="shared" si="11"/>
        <v>169906</v>
      </c>
      <c r="H353" s="19"/>
      <c r="I353" s="20">
        <f t="shared" si="8"/>
        <v>0.9530366386059278</v>
      </c>
      <c r="J353" s="20">
        <f t="shared" si="9"/>
        <v>0.78244331055317107</v>
      </c>
    </row>
    <row r="354" spans="1:10" x14ac:dyDescent="0.2">
      <c r="A354" s="11">
        <v>43465</v>
      </c>
      <c r="B354" s="101">
        <v>12</v>
      </c>
      <c r="C354" s="230">
        <v>10198</v>
      </c>
      <c r="D354" s="226">
        <v>0</v>
      </c>
      <c r="E354" s="204"/>
      <c r="F354" s="21">
        <f t="shared" si="10"/>
        <v>217148</v>
      </c>
      <c r="G354" s="22">
        <f t="shared" si="11"/>
        <v>169906</v>
      </c>
      <c r="H354" s="23"/>
      <c r="I354" s="24">
        <f t="shared" si="8"/>
        <v>1</v>
      </c>
      <c r="J354" s="24">
        <f t="shared" si="9"/>
        <v>0.78244331055317107</v>
      </c>
    </row>
    <row r="355" spans="1:10" x14ac:dyDescent="0.2">
      <c r="A355" s="37" t="s">
        <v>63</v>
      </c>
      <c r="B355" s="102">
        <v>13</v>
      </c>
      <c r="C355" s="90">
        <f>SUM(C343:C354)</f>
        <v>217148</v>
      </c>
      <c r="D355" s="34">
        <f>SUM(D343:D354)</f>
        <v>169906</v>
      </c>
      <c r="E355" s="42"/>
      <c r="F355" s="38">
        <f>F354</f>
        <v>217148</v>
      </c>
      <c r="G355" s="39">
        <f>G354</f>
        <v>169906</v>
      </c>
      <c r="H355" s="40"/>
      <c r="I355" s="41">
        <f>I354</f>
        <v>1</v>
      </c>
      <c r="J355" s="41">
        <f>J354</f>
        <v>0.78244331055317107</v>
      </c>
    </row>
    <row r="356" spans="1:10" x14ac:dyDescent="0.2"/>
    <row r="357" spans="1:10" x14ac:dyDescent="0.2">
      <c r="A357" s="57"/>
      <c r="B357" s="57"/>
      <c r="C357" s="58" t="s">
        <v>129</v>
      </c>
      <c r="D357" s="57" t="str">
        <f>C359</f>
        <v>Tratamientos de salud animal y consulta externa</v>
      </c>
      <c r="E357" s="57"/>
      <c r="F357" s="57"/>
      <c r="G357" s="57"/>
      <c r="H357" s="57"/>
      <c r="I357" s="57"/>
      <c r="J357" s="57"/>
    </row>
    <row r="358" spans="1:10" x14ac:dyDescent="0.2">
      <c r="I358" s="326" t="s">
        <v>29</v>
      </c>
      <c r="J358" s="327"/>
    </row>
    <row r="359" spans="1:10" x14ac:dyDescent="0.2">
      <c r="A359" s="2" t="s">
        <v>23</v>
      </c>
      <c r="C359" s="339" t="s">
        <v>130</v>
      </c>
      <c r="D359" s="340"/>
      <c r="E359" s="340"/>
      <c r="F359" s="340"/>
      <c r="G359" s="340"/>
      <c r="H359" s="56"/>
      <c r="I359" s="112" t="s">
        <v>325</v>
      </c>
      <c r="J359" s="115">
        <f>beneficiarios!N43</f>
        <v>8191</v>
      </c>
    </row>
    <row r="360" spans="1:10" x14ac:dyDescent="0.2">
      <c r="A360" s="2" t="s">
        <v>31</v>
      </c>
      <c r="C360" s="313" t="s">
        <v>131</v>
      </c>
      <c r="D360" s="314"/>
      <c r="E360" s="314"/>
      <c r="F360" s="314"/>
      <c r="G360" s="315"/>
      <c r="H360" s="56"/>
      <c r="I360" s="112">
        <v>2</v>
      </c>
      <c r="J360" s="115">
        <f>beneficiarios!N44</f>
        <v>0</v>
      </c>
    </row>
    <row r="361" spans="1:10" x14ac:dyDescent="0.2">
      <c r="A361" s="109" t="s">
        <v>33</v>
      </c>
      <c r="C361" s="313" t="s">
        <v>132</v>
      </c>
      <c r="D361" s="314"/>
      <c r="E361" s="314"/>
      <c r="F361" s="314"/>
      <c r="G361" s="315"/>
      <c r="H361" s="56"/>
      <c r="I361" s="113">
        <v>3</v>
      </c>
      <c r="J361" s="115">
        <f>beneficiarios!N45</f>
        <v>0</v>
      </c>
    </row>
    <row r="362" spans="1:10" x14ac:dyDescent="0.2">
      <c r="A362" s="116" t="s">
        <v>66</v>
      </c>
      <c r="C362" s="316" t="s">
        <v>133</v>
      </c>
      <c r="D362" s="317"/>
      <c r="E362" s="317"/>
      <c r="F362" s="317"/>
      <c r="G362" s="318"/>
      <c r="H362" s="56"/>
      <c r="I362" s="113">
        <v>4</v>
      </c>
      <c r="J362" s="115">
        <f>beneficiarios!N46</f>
        <v>0</v>
      </c>
    </row>
    <row r="363" spans="1:10" x14ac:dyDescent="0.2">
      <c r="A363" s="1"/>
    </row>
    <row r="364" spans="1:10" x14ac:dyDescent="0.2">
      <c r="A364" s="2" t="s">
        <v>36</v>
      </c>
      <c r="C364" s="319">
        <v>43101</v>
      </c>
      <c r="D364" s="320"/>
      <c r="F364" s="203" t="s">
        <v>37</v>
      </c>
      <c r="G364" s="32"/>
      <c r="I364" s="319">
        <v>43465</v>
      </c>
      <c r="J364" s="320"/>
    </row>
    <row r="365" spans="1:10" x14ac:dyDescent="0.2"/>
    <row r="366" spans="1:10" x14ac:dyDescent="0.2">
      <c r="A366" s="321" t="s">
        <v>79</v>
      </c>
      <c r="B366" s="322"/>
      <c r="C366" s="319">
        <v>43144</v>
      </c>
      <c r="D366" s="323"/>
      <c r="E366" s="13"/>
      <c r="F366" s="203" t="s">
        <v>134</v>
      </c>
      <c r="G366" s="32"/>
      <c r="I366" s="324" t="s">
        <v>40</v>
      </c>
      <c r="J366" s="325"/>
    </row>
    <row r="367" spans="1:10" ht="13.5" thickBot="1" x14ac:dyDescent="0.25">
      <c r="A367" s="25"/>
      <c r="C367" s="199"/>
      <c r="D367" s="199"/>
      <c r="E367" s="199"/>
      <c r="F367" s="199"/>
    </row>
    <row r="368" spans="1:10" ht="25.5" customHeight="1" thickBot="1" x14ac:dyDescent="0.25">
      <c r="A368" s="294" t="s">
        <v>41</v>
      </c>
      <c r="B368" s="295"/>
      <c r="C368" s="296" t="s">
        <v>130</v>
      </c>
      <c r="D368" s="297"/>
      <c r="E368" s="294" t="s">
        <v>43</v>
      </c>
      <c r="F368" s="295"/>
      <c r="G368" s="296" t="s">
        <v>135</v>
      </c>
      <c r="H368" s="297"/>
      <c r="I368" s="106" t="s">
        <v>45</v>
      </c>
      <c r="J368" s="107" t="s">
        <v>46</v>
      </c>
    </row>
    <row r="369" spans="1:10" x14ac:dyDescent="0.2"/>
    <row r="370" spans="1:10" x14ac:dyDescent="0.2">
      <c r="A370" s="27" t="s">
        <v>47</v>
      </c>
      <c r="C370" s="330" t="s">
        <v>136</v>
      </c>
      <c r="D370" s="331"/>
      <c r="E370" s="331"/>
      <c r="F370" s="331"/>
      <c r="G370" s="331"/>
      <c r="H370" s="331"/>
      <c r="I370" s="331"/>
      <c r="J370" s="332"/>
    </row>
    <row r="371" spans="1:10" x14ac:dyDescent="0.2">
      <c r="A371" s="28"/>
      <c r="C371" s="333"/>
      <c r="D371" s="334"/>
      <c r="E371" s="334"/>
      <c r="F371" s="334"/>
      <c r="G371" s="334"/>
      <c r="H371" s="334"/>
      <c r="I371" s="334"/>
      <c r="J371" s="335"/>
    </row>
    <row r="372" spans="1:10" x14ac:dyDescent="0.2">
      <c r="A372" s="4"/>
      <c r="C372" s="333"/>
      <c r="D372" s="334"/>
      <c r="E372" s="334"/>
      <c r="F372" s="334"/>
      <c r="G372" s="334"/>
      <c r="H372" s="334"/>
      <c r="I372" s="334"/>
      <c r="J372" s="335"/>
    </row>
    <row r="373" spans="1:10" x14ac:dyDescent="0.2">
      <c r="A373" s="4"/>
      <c r="C373" s="336"/>
      <c r="D373" s="337"/>
      <c r="E373" s="337"/>
      <c r="F373" s="337"/>
      <c r="G373" s="337"/>
      <c r="H373" s="337"/>
      <c r="I373" s="337"/>
      <c r="J373" s="338"/>
    </row>
    <row r="374" spans="1:10" x14ac:dyDescent="0.2">
      <c r="A374" s="4"/>
      <c r="C374" s="29"/>
      <c r="D374" s="29"/>
      <c r="E374" s="29"/>
      <c r="F374" s="29"/>
      <c r="G374" s="29"/>
      <c r="H374" s="29"/>
      <c r="I374" s="29"/>
      <c r="J374" s="29"/>
    </row>
    <row r="375" spans="1:10" x14ac:dyDescent="0.2">
      <c r="A375" s="14" t="s">
        <v>49</v>
      </c>
      <c r="C375" s="209" t="s">
        <v>137</v>
      </c>
      <c r="D375" s="75"/>
      <c r="E375" s="75"/>
      <c r="F375" s="75"/>
      <c r="G375" s="75"/>
      <c r="H375" s="75"/>
      <c r="I375" s="75"/>
      <c r="J375" s="76"/>
    </row>
    <row r="376" spans="1:10" x14ac:dyDescent="0.2">
      <c r="A376" s="15" t="s">
        <v>51</v>
      </c>
      <c r="C376" s="210"/>
      <c r="D376" s="77"/>
      <c r="E376" s="77"/>
      <c r="F376" s="77"/>
      <c r="G376" s="77"/>
      <c r="H376" s="77"/>
      <c r="I376" s="77"/>
      <c r="J376" s="78"/>
    </row>
    <row r="377" spans="1:10" x14ac:dyDescent="0.2">
      <c r="C377" s="108"/>
      <c r="D377" s="77"/>
      <c r="E377" s="77"/>
      <c r="F377" s="77"/>
      <c r="G377" s="77"/>
      <c r="H377" s="77"/>
      <c r="I377" s="77"/>
      <c r="J377" s="78"/>
    </row>
    <row r="378" spans="1:10" x14ac:dyDescent="0.2">
      <c r="C378" s="43"/>
      <c r="D378" s="77"/>
      <c r="E378" s="77"/>
      <c r="F378" s="77"/>
      <c r="G378" s="77"/>
      <c r="H378" s="77"/>
      <c r="I378" s="77"/>
      <c r="J378" s="78"/>
    </row>
    <row r="379" spans="1:10" x14ac:dyDescent="0.2">
      <c r="C379" s="44"/>
      <c r="D379" s="79"/>
      <c r="E379" s="79"/>
      <c r="F379" s="79"/>
      <c r="G379" s="79"/>
      <c r="H379" s="79"/>
      <c r="I379" s="79"/>
      <c r="J379" s="80"/>
    </row>
    <row r="380" spans="1:10" x14ac:dyDescent="0.2">
      <c r="A380" s="4"/>
      <c r="C380" s="29"/>
      <c r="D380" s="29"/>
      <c r="E380" s="29"/>
      <c r="F380" s="29"/>
      <c r="G380" s="29"/>
      <c r="H380" s="29"/>
      <c r="I380" s="29"/>
      <c r="J380" s="29"/>
    </row>
    <row r="381" spans="1:10" x14ac:dyDescent="0.2">
      <c r="A381" s="14" t="s">
        <v>53</v>
      </c>
      <c r="C381" s="209" t="s">
        <v>138</v>
      </c>
      <c r="D381" s="81"/>
      <c r="E381" s="81"/>
      <c r="F381" s="81"/>
      <c r="G381" s="81"/>
      <c r="H381" s="81"/>
      <c r="I381" s="81"/>
      <c r="J381" s="82"/>
    </row>
    <row r="382" spans="1:10" x14ac:dyDescent="0.2">
      <c r="A382" s="15"/>
      <c r="C382" s="210" t="s">
        <v>139</v>
      </c>
      <c r="D382" s="83"/>
      <c r="E382" s="83"/>
      <c r="F382" s="83"/>
      <c r="G382" s="83"/>
      <c r="H382" s="83"/>
      <c r="I382" s="83"/>
      <c r="J382" s="84"/>
    </row>
    <row r="383" spans="1:10" x14ac:dyDescent="0.2">
      <c r="C383" s="210"/>
      <c r="D383" s="83"/>
      <c r="E383" s="83"/>
      <c r="F383" s="83"/>
      <c r="G383" s="83"/>
      <c r="H383" s="83"/>
      <c r="I383" s="83"/>
      <c r="J383" s="84"/>
    </row>
    <row r="384" spans="1:10" x14ac:dyDescent="0.2">
      <c r="C384" s="47"/>
      <c r="D384" s="83"/>
      <c r="E384" s="83"/>
      <c r="F384" s="83"/>
      <c r="G384" s="83"/>
      <c r="H384" s="83"/>
      <c r="I384" s="83"/>
      <c r="J384" s="84"/>
    </row>
    <row r="385" spans="1:10" x14ac:dyDescent="0.2">
      <c r="C385" s="48"/>
      <c r="D385" s="86"/>
      <c r="E385" s="86"/>
      <c r="F385" s="86"/>
      <c r="G385" s="86"/>
      <c r="H385" s="86"/>
      <c r="I385" s="86"/>
      <c r="J385" s="87"/>
    </row>
    <row r="386" spans="1:10" x14ac:dyDescent="0.2">
      <c r="A386" s="4"/>
      <c r="C386" s="29"/>
      <c r="D386" s="29"/>
      <c r="E386" s="29"/>
      <c r="F386" s="29"/>
      <c r="G386" s="29"/>
      <c r="H386" s="29"/>
      <c r="I386" s="29"/>
      <c r="J386" s="29"/>
    </row>
    <row r="387" spans="1:10" x14ac:dyDescent="0.2">
      <c r="A387" s="14" t="s">
        <v>55</v>
      </c>
      <c r="C387" s="209"/>
      <c r="D387" s="81"/>
      <c r="E387" s="81"/>
      <c r="F387" s="81"/>
      <c r="G387" s="81"/>
      <c r="H387" s="81"/>
      <c r="I387" s="81"/>
      <c r="J387" s="82"/>
    </row>
    <row r="388" spans="1:10" x14ac:dyDescent="0.2">
      <c r="A388" s="15"/>
      <c r="C388" s="207" t="s">
        <v>140</v>
      </c>
      <c r="D388" s="83"/>
      <c r="E388" s="83"/>
      <c r="F388" s="83"/>
      <c r="G388" s="83"/>
      <c r="H388" s="83"/>
      <c r="I388" s="83"/>
      <c r="J388" s="84"/>
    </row>
    <row r="389" spans="1:10" x14ac:dyDescent="0.2">
      <c r="C389" s="207"/>
      <c r="D389" s="83"/>
      <c r="E389" s="83"/>
      <c r="F389" s="83"/>
      <c r="G389" s="83"/>
      <c r="H389" s="83"/>
      <c r="I389" s="83"/>
      <c r="J389" s="84"/>
    </row>
    <row r="390" spans="1:10" x14ac:dyDescent="0.2">
      <c r="C390" s="207"/>
      <c r="D390" s="83"/>
      <c r="E390" s="83"/>
      <c r="F390" s="83"/>
      <c r="G390" s="83"/>
      <c r="H390" s="83"/>
      <c r="I390" s="83"/>
      <c r="J390" s="84"/>
    </row>
    <row r="391" spans="1:10" x14ac:dyDescent="0.2">
      <c r="C391" s="47"/>
      <c r="D391" s="83"/>
      <c r="E391" s="83"/>
      <c r="F391" s="83"/>
      <c r="G391" s="83"/>
      <c r="H391" s="83"/>
      <c r="I391" s="83"/>
      <c r="J391" s="84"/>
    </row>
    <row r="392" spans="1:10" x14ac:dyDescent="0.2">
      <c r="C392" s="47"/>
      <c r="D392" s="83"/>
      <c r="E392" s="83"/>
      <c r="F392" s="83"/>
      <c r="G392" s="83"/>
      <c r="H392" s="83"/>
      <c r="I392" s="83"/>
      <c r="J392" s="84"/>
    </row>
    <row r="393" spans="1:10" x14ac:dyDescent="0.2">
      <c r="C393" s="47"/>
      <c r="D393" s="83"/>
      <c r="E393" s="83"/>
      <c r="F393" s="83"/>
      <c r="G393" s="83"/>
      <c r="H393" s="83"/>
      <c r="I393" s="83"/>
      <c r="J393" s="84"/>
    </row>
    <row r="394" spans="1:10" x14ac:dyDescent="0.2">
      <c r="C394" s="48"/>
      <c r="D394" s="86"/>
      <c r="E394" s="86"/>
      <c r="F394" s="86"/>
      <c r="G394" s="86"/>
      <c r="H394" s="86"/>
      <c r="I394" s="86"/>
      <c r="J394" s="87"/>
    </row>
    <row r="395" spans="1:10" x14ac:dyDescent="0.2"/>
    <row r="396" spans="1:10" x14ac:dyDescent="0.2">
      <c r="A396" s="2" t="s">
        <v>56</v>
      </c>
      <c r="C396" s="328">
        <v>0</v>
      </c>
      <c r="D396" s="329"/>
      <c r="F396" s="31" t="s">
        <v>57</v>
      </c>
      <c r="G396" s="32"/>
      <c r="I396" s="328">
        <v>0</v>
      </c>
      <c r="J396" s="329"/>
    </row>
    <row r="397" spans="1:10" x14ac:dyDescent="0.2">
      <c r="A397" s="4"/>
      <c r="B397" s="1"/>
      <c r="C397" s="202"/>
      <c r="D397" s="202"/>
      <c r="E397" s="1"/>
      <c r="F397" s="4"/>
      <c r="G397" s="4"/>
      <c r="I397" s="199"/>
      <c r="J397" s="199"/>
    </row>
    <row r="398" spans="1:10" x14ac:dyDescent="0.2">
      <c r="A398" s="196"/>
      <c r="B398" s="196" t="s">
        <v>18</v>
      </c>
      <c r="C398" s="197"/>
      <c r="D398" s="197"/>
      <c r="E398" s="198"/>
      <c r="G398" s="202"/>
      <c r="H398" s="1"/>
      <c r="I398" s="1"/>
      <c r="J398" s="1"/>
    </row>
    <row r="399" spans="1:10" x14ac:dyDescent="0.2">
      <c r="A399" s="34" t="s">
        <v>13</v>
      </c>
      <c r="B399" s="35"/>
      <c r="C399" s="90" t="s">
        <v>16</v>
      </c>
      <c r="D399" s="34" t="s">
        <v>58</v>
      </c>
      <c r="E399" s="42"/>
      <c r="F399" s="90" t="s">
        <v>59</v>
      </c>
      <c r="G399" s="36" t="s">
        <v>60</v>
      </c>
      <c r="H399" s="35"/>
      <c r="I399" s="90" t="s">
        <v>61</v>
      </c>
      <c r="J399" s="90" t="s">
        <v>62</v>
      </c>
    </row>
    <row r="400" spans="1:10" x14ac:dyDescent="0.2">
      <c r="A400" s="10">
        <v>43131</v>
      </c>
      <c r="B400" s="100">
        <v>1</v>
      </c>
      <c r="C400" s="16">
        <v>336</v>
      </c>
      <c r="D400" s="95">
        <v>880</v>
      </c>
      <c r="E400" s="99"/>
      <c r="F400" s="17">
        <f>C400</f>
        <v>336</v>
      </c>
      <c r="G400" s="18">
        <f>D400</f>
        <v>880</v>
      </c>
      <c r="H400" s="19"/>
      <c r="I400" s="20">
        <f t="shared" ref="I400:I411" si="12">F400/$F$412</f>
        <v>3.6882546652030737E-2</v>
      </c>
      <c r="J400" s="20">
        <f t="shared" ref="J400:J411" si="13">G400/$F$412</f>
        <v>9.6597145993413833E-2</v>
      </c>
    </row>
    <row r="401" spans="1:10" x14ac:dyDescent="0.2">
      <c r="A401" s="11">
        <v>43159</v>
      </c>
      <c r="B401" s="101">
        <v>2</v>
      </c>
      <c r="C401" s="200">
        <v>487</v>
      </c>
      <c r="D401" s="201">
        <v>754</v>
      </c>
      <c r="E401" s="204"/>
      <c r="F401" s="21">
        <f t="shared" ref="F401:F411" si="14">C401+F400</f>
        <v>823</v>
      </c>
      <c r="G401" s="22">
        <f t="shared" ref="G401:G411" si="15">D401+G400</f>
        <v>1634</v>
      </c>
      <c r="H401" s="23"/>
      <c r="I401" s="24">
        <f t="shared" si="12"/>
        <v>9.0340285400658624E-2</v>
      </c>
      <c r="J401" s="24">
        <f t="shared" si="13"/>
        <v>0.17936333699231613</v>
      </c>
    </row>
    <row r="402" spans="1:10" x14ac:dyDescent="0.2">
      <c r="A402" s="10">
        <v>43190</v>
      </c>
      <c r="B402" s="100">
        <v>3</v>
      </c>
      <c r="C402" s="16">
        <v>498</v>
      </c>
      <c r="D402" s="95">
        <v>1180</v>
      </c>
      <c r="E402" s="99"/>
      <c r="F402" s="17">
        <f t="shared" si="14"/>
        <v>1321</v>
      </c>
      <c r="G402" s="18">
        <f t="shared" si="15"/>
        <v>2814</v>
      </c>
      <c r="H402" s="19"/>
      <c r="I402" s="20">
        <f t="shared" si="12"/>
        <v>0.14500548847420416</v>
      </c>
      <c r="J402" s="20">
        <f t="shared" si="13"/>
        <v>0.30889132821075743</v>
      </c>
    </row>
    <row r="403" spans="1:10" x14ac:dyDescent="0.2">
      <c r="A403" s="11">
        <v>43220</v>
      </c>
      <c r="B403" s="101">
        <v>4</v>
      </c>
      <c r="C403" s="200">
        <v>343</v>
      </c>
      <c r="D403" s="201">
        <v>1074</v>
      </c>
      <c r="E403" s="204"/>
      <c r="F403" s="21">
        <f t="shared" si="14"/>
        <v>1664</v>
      </c>
      <c r="G403" s="22">
        <f t="shared" si="15"/>
        <v>3888</v>
      </c>
      <c r="H403" s="23"/>
      <c r="I403" s="24">
        <f t="shared" si="12"/>
        <v>0.18265642151481887</v>
      </c>
      <c r="J403" s="24">
        <f t="shared" si="13"/>
        <v>0.42678375411635566</v>
      </c>
    </row>
    <row r="404" spans="1:10" x14ac:dyDescent="0.2">
      <c r="A404" s="10">
        <v>43251</v>
      </c>
      <c r="B404" s="100">
        <v>5</v>
      </c>
      <c r="C404" s="16">
        <v>546</v>
      </c>
      <c r="D404" s="95">
        <v>1129</v>
      </c>
      <c r="E404" s="99"/>
      <c r="F404" s="17">
        <f t="shared" si="14"/>
        <v>2210</v>
      </c>
      <c r="G404" s="18">
        <f t="shared" si="15"/>
        <v>5017</v>
      </c>
      <c r="H404" s="19"/>
      <c r="I404" s="20">
        <f t="shared" si="12"/>
        <v>0.24259055982436883</v>
      </c>
      <c r="J404" s="20">
        <f t="shared" si="13"/>
        <v>0.55071350164654231</v>
      </c>
    </row>
    <row r="405" spans="1:10" x14ac:dyDescent="0.2">
      <c r="A405" s="11">
        <v>43281</v>
      </c>
      <c r="B405" s="101">
        <v>6</v>
      </c>
      <c r="C405" s="200">
        <v>1478</v>
      </c>
      <c r="D405" s="201">
        <v>929</v>
      </c>
      <c r="E405" s="204"/>
      <c r="F405" s="21">
        <f t="shared" si="14"/>
        <v>3688</v>
      </c>
      <c r="G405" s="22">
        <f t="shared" si="15"/>
        <v>5946</v>
      </c>
      <c r="H405" s="23"/>
      <c r="I405" s="24">
        <f t="shared" si="12"/>
        <v>0.40482985729967069</v>
      </c>
      <c r="J405" s="24">
        <f t="shared" si="13"/>
        <v>0.65268935236004388</v>
      </c>
    </row>
    <row r="406" spans="1:10" x14ac:dyDescent="0.2">
      <c r="A406" s="10">
        <v>43312</v>
      </c>
      <c r="B406" s="100">
        <v>7</v>
      </c>
      <c r="C406" s="16">
        <v>949</v>
      </c>
      <c r="D406" s="95">
        <v>891</v>
      </c>
      <c r="E406" s="99"/>
      <c r="F406" s="17">
        <f t="shared" si="14"/>
        <v>4637</v>
      </c>
      <c r="G406" s="18">
        <f t="shared" si="15"/>
        <v>6837</v>
      </c>
      <c r="H406" s="19"/>
      <c r="I406" s="20">
        <f t="shared" si="12"/>
        <v>0.50900109769484081</v>
      </c>
      <c r="J406" s="20">
        <f t="shared" si="13"/>
        <v>0.75049396267837543</v>
      </c>
    </row>
    <row r="407" spans="1:10" x14ac:dyDescent="0.2">
      <c r="A407" s="11">
        <v>43343</v>
      </c>
      <c r="B407" s="101">
        <v>8</v>
      </c>
      <c r="C407" s="200">
        <v>936</v>
      </c>
      <c r="D407" s="201">
        <v>936</v>
      </c>
      <c r="E407" s="204"/>
      <c r="F407" s="21">
        <f t="shared" si="14"/>
        <v>5573</v>
      </c>
      <c r="G407" s="22">
        <f t="shared" si="15"/>
        <v>7773</v>
      </c>
      <c r="H407" s="23"/>
      <c r="I407" s="24">
        <f t="shared" si="12"/>
        <v>0.6117453347969265</v>
      </c>
      <c r="J407" s="24">
        <f t="shared" si="13"/>
        <v>0.853238199780461</v>
      </c>
    </row>
    <row r="408" spans="1:10" x14ac:dyDescent="0.2">
      <c r="A408" s="10">
        <v>43373</v>
      </c>
      <c r="B408" s="100">
        <v>9</v>
      </c>
      <c r="C408" s="16">
        <v>820</v>
      </c>
      <c r="D408" s="95">
        <v>418</v>
      </c>
      <c r="E408" s="99"/>
      <c r="F408" s="17">
        <f t="shared" si="14"/>
        <v>6393</v>
      </c>
      <c r="G408" s="18">
        <f t="shared" si="15"/>
        <v>8191</v>
      </c>
      <c r="H408" s="19"/>
      <c r="I408" s="20">
        <f t="shared" si="12"/>
        <v>0.70175631174533482</v>
      </c>
      <c r="J408" s="20">
        <f t="shared" si="13"/>
        <v>0.89912184412733265</v>
      </c>
    </row>
    <row r="409" spans="1:10" x14ac:dyDescent="0.2">
      <c r="A409" s="11">
        <v>43404</v>
      </c>
      <c r="B409" s="101">
        <v>10</v>
      </c>
      <c r="C409" s="200">
        <v>1000</v>
      </c>
      <c r="D409" s="201">
        <v>0</v>
      </c>
      <c r="E409" s="204"/>
      <c r="F409" s="21">
        <f t="shared" si="14"/>
        <v>7393</v>
      </c>
      <c r="G409" s="22">
        <f t="shared" si="15"/>
        <v>8191</v>
      </c>
      <c r="H409" s="23"/>
      <c r="I409" s="24">
        <f t="shared" si="12"/>
        <v>0.81152579582875961</v>
      </c>
      <c r="J409" s="24">
        <f t="shared" si="13"/>
        <v>0.89912184412733265</v>
      </c>
    </row>
    <row r="410" spans="1:10" x14ac:dyDescent="0.2">
      <c r="A410" s="10">
        <v>43434</v>
      </c>
      <c r="B410" s="100">
        <v>11</v>
      </c>
      <c r="C410" s="16">
        <v>825</v>
      </c>
      <c r="D410" s="95">
        <v>0</v>
      </c>
      <c r="E410" s="99"/>
      <c r="F410" s="17">
        <f t="shared" si="14"/>
        <v>8218</v>
      </c>
      <c r="G410" s="18">
        <f t="shared" si="15"/>
        <v>8191</v>
      </c>
      <c r="H410" s="19"/>
      <c r="I410" s="20">
        <f t="shared" si="12"/>
        <v>0.90208562019758509</v>
      </c>
      <c r="J410" s="20">
        <f t="shared" si="13"/>
        <v>0.89912184412733265</v>
      </c>
    </row>
    <row r="411" spans="1:10" x14ac:dyDescent="0.2">
      <c r="A411" s="11">
        <v>43465</v>
      </c>
      <c r="B411" s="101">
        <v>12</v>
      </c>
      <c r="C411" s="200">
        <v>892</v>
      </c>
      <c r="D411" s="201">
        <v>0</v>
      </c>
      <c r="E411" s="204"/>
      <c r="F411" s="21">
        <f t="shared" si="14"/>
        <v>9110</v>
      </c>
      <c r="G411" s="22">
        <f t="shared" si="15"/>
        <v>8191</v>
      </c>
      <c r="H411" s="23"/>
      <c r="I411" s="24">
        <f t="shared" si="12"/>
        <v>1</v>
      </c>
      <c r="J411" s="24">
        <f t="shared" si="13"/>
        <v>0.89912184412733265</v>
      </c>
    </row>
    <row r="412" spans="1:10" x14ac:dyDescent="0.2">
      <c r="A412" s="37" t="s">
        <v>63</v>
      </c>
      <c r="B412" s="102">
        <v>13</v>
      </c>
      <c r="C412" s="90">
        <f>SUM(C400:C411)</f>
        <v>9110</v>
      </c>
      <c r="D412" s="34">
        <f>SUM(D400:D411)</f>
        <v>8191</v>
      </c>
      <c r="E412" s="42"/>
      <c r="F412" s="38">
        <f>F411</f>
        <v>9110</v>
      </c>
      <c r="G412" s="39">
        <f>G411</f>
        <v>8191</v>
      </c>
      <c r="H412" s="40"/>
      <c r="I412" s="41">
        <f>I411</f>
        <v>1</v>
      </c>
      <c r="J412" s="41">
        <f>J411</f>
        <v>0.89912184412733265</v>
      </c>
    </row>
    <row r="413" spans="1:10" x14ac:dyDescent="0.2"/>
    <row r="414" spans="1:10" x14ac:dyDescent="0.2">
      <c r="A414" s="57"/>
      <c r="B414" s="57"/>
      <c r="C414" s="58" t="s">
        <v>141</v>
      </c>
      <c r="D414" s="57" t="str">
        <f>C416</f>
        <v>Animales capturados en vía pública</v>
      </c>
      <c r="E414" s="57"/>
      <c r="F414" s="57"/>
      <c r="G414" s="57"/>
      <c r="H414" s="57"/>
      <c r="I414" s="57"/>
      <c r="J414" s="57"/>
    </row>
    <row r="415" spans="1:10" x14ac:dyDescent="0.2">
      <c r="I415" s="326" t="s">
        <v>29</v>
      </c>
      <c r="J415" s="327"/>
    </row>
    <row r="416" spans="1:10" x14ac:dyDescent="0.2">
      <c r="A416" s="2" t="s">
        <v>23</v>
      </c>
      <c r="C416" s="311" t="s">
        <v>142</v>
      </c>
      <c r="D416" s="312"/>
      <c r="E416" s="312"/>
      <c r="F416" s="312"/>
      <c r="G416" s="312"/>
      <c r="H416" s="56"/>
      <c r="I416" s="112" t="s">
        <v>326</v>
      </c>
      <c r="J416" s="115">
        <f>beneficiarios!N50</f>
        <v>18790</v>
      </c>
    </row>
    <row r="417" spans="1:10" x14ac:dyDescent="0.2">
      <c r="A417" s="2" t="s">
        <v>31</v>
      </c>
      <c r="C417" s="313" t="s">
        <v>32</v>
      </c>
      <c r="D417" s="314"/>
      <c r="E417" s="314"/>
      <c r="F417" s="314"/>
      <c r="G417" s="315"/>
      <c r="H417" s="56"/>
      <c r="I417" s="112">
        <v>2</v>
      </c>
      <c r="J417" s="115">
        <f>beneficiarios!N51</f>
        <v>0</v>
      </c>
    </row>
    <row r="418" spans="1:10" x14ac:dyDescent="0.2">
      <c r="A418" s="109" t="s">
        <v>33</v>
      </c>
      <c r="C418" s="313" t="s">
        <v>132</v>
      </c>
      <c r="D418" s="314"/>
      <c r="E418" s="314"/>
      <c r="F418" s="314"/>
      <c r="G418" s="315"/>
      <c r="H418" s="56"/>
      <c r="I418" s="113">
        <v>3</v>
      </c>
      <c r="J418" s="115">
        <f>beneficiarios!N52</f>
        <v>0</v>
      </c>
    </row>
    <row r="419" spans="1:10" x14ac:dyDescent="0.2">
      <c r="A419" s="109" t="s">
        <v>345</v>
      </c>
      <c r="C419" s="316" t="s">
        <v>133</v>
      </c>
      <c r="D419" s="317"/>
      <c r="E419" s="317"/>
      <c r="F419" s="317"/>
      <c r="G419" s="318"/>
      <c r="H419" s="56"/>
      <c r="I419" s="113">
        <v>4</v>
      </c>
      <c r="J419" s="115">
        <f>beneficiarios!N53</f>
        <v>0</v>
      </c>
    </row>
    <row r="420" spans="1:10" x14ac:dyDescent="0.2">
      <c r="A420" s="1"/>
    </row>
    <row r="421" spans="1:10" x14ac:dyDescent="0.2">
      <c r="A421" s="2" t="s">
        <v>36</v>
      </c>
      <c r="C421" s="319">
        <v>43101</v>
      </c>
      <c r="D421" s="320"/>
      <c r="F421" s="203" t="s">
        <v>37</v>
      </c>
      <c r="G421" s="32"/>
      <c r="I421" s="319">
        <v>43465</v>
      </c>
      <c r="J421" s="320"/>
    </row>
    <row r="422" spans="1:10" x14ac:dyDescent="0.2"/>
    <row r="423" spans="1:10" x14ac:dyDescent="0.2">
      <c r="A423" s="321" t="s">
        <v>38</v>
      </c>
      <c r="B423" s="322"/>
      <c r="C423" s="319">
        <v>43144</v>
      </c>
      <c r="D423" s="323"/>
      <c r="E423" s="13"/>
      <c r="F423" s="203" t="s">
        <v>101</v>
      </c>
      <c r="G423" s="32"/>
      <c r="I423" s="324" t="s">
        <v>40</v>
      </c>
      <c r="J423" s="325"/>
    </row>
    <row r="424" spans="1:10" ht="13.5" thickBot="1" x14ac:dyDescent="0.25"/>
    <row r="425" spans="1:10" ht="25.5" customHeight="1" thickBot="1" x14ac:dyDescent="0.25">
      <c r="A425" s="294" t="s">
        <v>41</v>
      </c>
      <c r="B425" s="295"/>
      <c r="C425" s="296" t="s">
        <v>142</v>
      </c>
      <c r="D425" s="297"/>
      <c r="E425" s="294" t="s">
        <v>43</v>
      </c>
      <c r="F425" s="295"/>
      <c r="G425" s="296" t="s">
        <v>44</v>
      </c>
      <c r="H425" s="297"/>
      <c r="I425" s="106" t="s">
        <v>45</v>
      </c>
      <c r="J425" s="107" t="s">
        <v>46</v>
      </c>
    </row>
    <row r="426" spans="1:10" x14ac:dyDescent="0.2"/>
    <row r="427" spans="1:10" x14ac:dyDescent="0.2">
      <c r="A427" s="27" t="s">
        <v>47</v>
      </c>
      <c r="C427" s="298" t="s">
        <v>143</v>
      </c>
      <c r="D427" s="299"/>
      <c r="E427" s="299"/>
      <c r="F427" s="299"/>
      <c r="G427" s="299"/>
      <c r="H427" s="299"/>
      <c r="I427" s="299"/>
      <c r="J427" s="300"/>
    </row>
    <row r="428" spans="1:10" x14ac:dyDescent="0.2">
      <c r="A428" s="28"/>
      <c r="C428" s="301"/>
      <c r="D428" s="302"/>
      <c r="E428" s="302"/>
      <c r="F428" s="302"/>
      <c r="G428" s="302"/>
      <c r="H428" s="302"/>
      <c r="I428" s="302"/>
      <c r="J428" s="303"/>
    </row>
    <row r="429" spans="1:10" x14ac:dyDescent="0.2">
      <c r="A429" s="1"/>
      <c r="C429" s="301"/>
      <c r="D429" s="302"/>
      <c r="E429" s="302"/>
      <c r="F429" s="302"/>
      <c r="G429" s="302"/>
      <c r="H429" s="302"/>
      <c r="I429" s="302"/>
      <c r="J429" s="303"/>
    </row>
    <row r="430" spans="1:10" x14ac:dyDescent="0.2">
      <c r="A430" s="1"/>
      <c r="C430" s="304"/>
      <c r="D430" s="305"/>
      <c r="E430" s="305"/>
      <c r="F430" s="305"/>
      <c r="G430" s="305"/>
      <c r="H430" s="305"/>
      <c r="I430" s="305"/>
      <c r="J430" s="306"/>
    </row>
    <row r="431" spans="1:10" x14ac:dyDescent="0.2">
      <c r="A431" s="1"/>
      <c r="C431" s="199"/>
      <c r="D431" s="199"/>
      <c r="E431" s="199"/>
      <c r="F431" s="199"/>
      <c r="G431" s="199"/>
      <c r="H431" s="199"/>
      <c r="I431" s="199"/>
      <c r="J431" s="199"/>
    </row>
    <row r="432" spans="1:10" x14ac:dyDescent="0.2">
      <c r="A432" s="14" t="s">
        <v>49</v>
      </c>
      <c r="C432" s="45" t="s">
        <v>332</v>
      </c>
      <c r="D432" s="75"/>
      <c r="E432" s="75"/>
      <c r="F432" s="75"/>
      <c r="G432" s="75"/>
      <c r="H432" s="75"/>
      <c r="I432" s="75"/>
      <c r="J432" s="76"/>
    </row>
    <row r="433" spans="1:10" x14ac:dyDescent="0.2">
      <c r="A433" s="15" t="s">
        <v>51</v>
      </c>
      <c r="C433" s="43" t="s">
        <v>333</v>
      </c>
      <c r="D433" s="77"/>
      <c r="E433" s="77"/>
      <c r="F433" s="77"/>
      <c r="G433" s="77"/>
      <c r="H433" s="77"/>
      <c r="I433" s="77"/>
      <c r="J433" s="78"/>
    </row>
    <row r="434" spans="1:10" x14ac:dyDescent="0.2">
      <c r="C434" s="43"/>
      <c r="D434" s="77"/>
      <c r="E434" s="77"/>
      <c r="F434" s="77"/>
      <c r="G434" s="77"/>
      <c r="H434" s="77"/>
      <c r="I434" s="77"/>
      <c r="J434" s="78"/>
    </row>
    <row r="435" spans="1:10" x14ac:dyDescent="0.2">
      <c r="C435" s="43"/>
      <c r="D435" s="77"/>
      <c r="E435" s="77"/>
      <c r="F435" s="77"/>
      <c r="G435" s="77"/>
      <c r="H435" s="77"/>
      <c r="I435" s="77"/>
      <c r="J435" s="78"/>
    </row>
    <row r="436" spans="1:10" x14ac:dyDescent="0.2">
      <c r="C436" s="44"/>
      <c r="D436" s="79"/>
      <c r="E436" s="79"/>
      <c r="F436" s="79"/>
      <c r="G436" s="79"/>
      <c r="H436" s="79"/>
      <c r="I436" s="79"/>
      <c r="J436" s="80"/>
    </row>
    <row r="437" spans="1:10" x14ac:dyDescent="0.2">
      <c r="A437" s="4"/>
      <c r="C437" s="29"/>
      <c r="D437" s="29"/>
      <c r="E437" s="29"/>
      <c r="F437" s="29"/>
      <c r="G437" s="29"/>
      <c r="H437" s="29"/>
      <c r="I437" s="29"/>
      <c r="J437" s="29"/>
    </row>
    <row r="438" spans="1:10" ht="15" x14ac:dyDescent="0.2">
      <c r="A438" s="14" t="s">
        <v>53</v>
      </c>
      <c r="C438" s="218" t="s">
        <v>334</v>
      </c>
      <c r="D438" s="81"/>
      <c r="E438" s="81"/>
      <c r="F438" s="81"/>
      <c r="G438" s="81"/>
      <c r="H438" s="81"/>
      <c r="I438" s="81"/>
      <c r="J438" s="82"/>
    </row>
    <row r="439" spans="1:10" x14ac:dyDescent="0.2">
      <c r="A439" s="15"/>
      <c r="C439" s="220" t="s">
        <v>335</v>
      </c>
      <c r="D439" s="83"/>
      <c r="E439" s="83"/>
      <c r="F439" s="83"/>
      <c r="G439" s="83"/>
      <c r="H439" s="83"/>
      <c r="I439" s="83"/>
      <c r="J439" s="84"/>
    </row>
    <row r="440" spans="1:10" ht="15" x14ac:dyDescent="0.25">
      <c r="C440" s="221" t="s">
        <v>144</v>
      </c>
      <c r="D440" s="83"/>
      <c r="E440" s="83"/>
      <c r="F440" s="83"/>
      <c r="G440" s="83"/>
      <c r="H440" s="83"/>
      <c r="I440" s="83"/>
      <c r="J440" s="84"/>
    </row>
    <row r="441" spans="1:10" x14ac:dyDescent="0.2">
      <c r="C441" s="47"/>
      <c r="D441" s="83"/>
      <c r="E441" s="83"/>
      <c r="F441" s="83"/>
      <c r="G441" s="83"/>
      <c r="H441" s="83"/>
      <c r="I441" s="83"/>
      <c r="J441" s="84"/>
    </row>
    <row r="442" spans="1:10" x14ac:dyDescent="0.2">
      <c r="C442" s="85"/>
      <c r="D442" s="86"/>
      <c r="E442" s="86"/>
      <c r="F442" s="86"/>
      <c r="G442" s="86"/>
      <c r="H442" s="86"/>
      <c r="I442" s="86"/>
      <c r="J442" s="87"/>
    </row>
    <row r="443" spans="1:10" x14ac:dyDescent="0.2">
      <c r="A443" s="1"/>
      <c r="C443" s="199"/>
      <c r="D443" s="199"/>
      <c r="E443" s="199"/>
      <c r="F443" s="199"/>
      <c r="G443" s="199"/>
      <c r="H443" s="199"/>
      <c r="I443" s="199"/>
      <c r="J443" s="199"/>
    </row>
    <row r="444" spans="1:10" ht="15" x14ac:dyDescent="0.2">
      <c r="A444" s="14" t="s">
        <v>55</v>
      </c>
      <c r="C444" s="218" t="s">
        <v>145</v>
      </c>
      <c r="D444" s="81"/>
      <c r="E444" s="81"/>
      <c r="F444" s="81"/>
      <c r="G444" s="81"/>
      <c r="H444" s="81"/>
      <c r="I444" s="81"/>
      <c r="J444" s="82"/>
    </row>
    <row r="445" spans="1:10" ht="15" x14ac:dyDescent="0.2">
      <c r="A445" s="15"/>
      <c r="C445" s="219" t="s">
        <v>146</v>
      </c>
      <c r="D445" s="83"/>
      <c r="E445" s="83"/>
      <c r="F445" s="83"/>
      <c r="G445" s="83"/>
      <c r="H445" s="83"/>
      <c r="I445" s="83"/>
      <c r="J445" s="84"/>
    </row>
    <row r="446" spans="1:10" ht="15" x14ac:dyDescent="0.25">
      <c r="C446" s="221" t="s">
        <v>336</v>
      </c>
      <c r="D446" s="83"/>
      <c r="E446" s="83"/>
      <c r="F446" s="83"/>
      <c r="G446" s="83"/>
      <c r="H446" s="83"/>
      <c r="I446" s="83"/>
      <c r="J446" s="84"/>
    </row>
    <row r="447" spans="1:10" x14ac:dyDescent="0.2">
      <c r="C447" s="46" t="s">
        <v>337</v>
      </c>
      <c r="D447" s="83"/>
      <c r="E447" s="83"/>
      <c r="F447" s="83"/>
      <c r="G447" s="83"/>
      <c r="H447" s="83"/>
      <c r="I447" s="83"/>
      <c r="J447" s="84"/>
    </row>
    <row r="448" spans="1:10" x14ac:dyDescent="0.2">
      <c r="C448" s="46"/>
      <c r="D448" s="83"/>
      <c r="E448" s="83"/>
      <c r="F448" s="83"/>
      <c r="G448" s="83"/>
      <c r="H448" s="83"/>
      <c r="I448" s="83"/>
      <c r="J448" s="84"/>
    </row>
    <row r="449" spans="1:10" x14ac:dyDescent="0.2">
      <c r="C449" s="46"/>
      <c r="D449" s="83"/>
      <c r="E449" s="83"/>
      <c r="F449" s="83"/>
      <c r="G449" s="83"/>
      <c r="H449" s="83"/>
      <c r="I449" s="83"/>
      <c r="J449" s="84"/>
    </row>
    <row r="450" spans="1:10" x14ac:dyDescent="0.2">
      <c r="C450" s="47"/>
      <c r="D450" s="83"/>
      <c r="E450" s="83"/>
      <c r="F450" s="83"/>
      <c r="G450" s="83"/>
      <c r="H450" s="83"/>
      <c r="I450" s="83"/>
      <c r="J450" s="84"/>
    </row>
    <row r="451" spans="1:10" x14ac:dyDescent="0.2">
      <c r="C451" s="85"/>
      <c r="D451" s="86"/>
      <c r="E451" s="86"/>
      <c r="F451" s="86"/>
      <c r="G451" s="86"/>
      <c r="H451" s="86"/>
      <c r="I451" s="86"/>
      <c r="J451" s="87"/>
    </row>
    <row r="452" spans="1:10" x14ac:dyDescent="0.2">
      <c r="A452" s="1"/>
      <c r="C452" s="199"/>
      <c r="D452" s="199"/>
      <c r="E452" s="199"/>
      <c r="F452" s="199"/>
      <c r="G452" s="199"/>
      <c r="H452" s="199"/>
      <c r="I452" s="199"/>
      <c r="J452" s="199"/>
    </row>
    <row r="453" spans="1:10" x14ac:dyDescent="0.2">
      <c r="A453" s="2" t="s">
        <v>56</v>
      </c>
      <c r="C453" s="307">
        <v>0</v>
      </c>
      <c r="D453" s="308"/>
      <c r="F453" s="309" t="s">
        <v>57</v>
      </c>
      <c r="G453" s="310"/>
      <c r="I453" s="307">
        <v>0</v>
      </c>
      <c r="J453" s="308"/>
    </row>
    <row r="454" spans="1:10" x14ac:dyDescent="0.2">
      <c r="A454" s="4"/>
      <c r="B454" s="1"/>
      <c r="C454" s="202"/>
      <c r="D454" s="202"/>
      <c r="E454" s="1"/>
      <c r="F454" s="30"/>
      <c r="G454" s="30"/>
      <c r="I454" s="199"/>
      <c r="J454" s="199"/>
    </row>
    <row r="455" spans="1:10" x14ac:dyDescent="0.2">
      <c r="A455" s="196"/>
      <c r="B455" s="196" t="s">
        <v>18</v>
      </c>
      <c r="C455" s="197"/>
      <c r="D455" s="197"/>
      <c r="E455" s="198"/>
      <c r="G455" s="202"/>
      <c r="H455" s="1"/>
      <c r="I455" s="1"/>
      <c r="J455" s="1"/>
    </row>
    <row r="456" spans="1:10" x14ac:dyDescent="0.2">
      <c r="A456" s="34" t="s">
        <v>13</v>
      </c>
      <c r="B456" s="35"/>
      <c r="C456" s="90" t="s">
        <v>16</v>
      </c>
      <c r="D456" s="34" t="s">
        <v>58</v>
      </c>
      <c r="E456" s="42"/>
      <c r="F456" s="90" t="s">
        <v>59</v>
      </c>
      <c r="G456" s="36" t="s">
        <v>60</v>
      </c>
      <c r="H456" s="35"/>
      <c r="I456" s="90" t="s">
        <v>61</v>
      </c>
      <c r="J456" s="90" t="s">
        <v>62</v>
      </c>
    </row>
    <row r="457" spans="1:10" x14ac:dyDescent="0.2">
      <c r="A457" s="10">
        <v>43131</v>
      </c>
      <c r="B457" s="100">
        <v>1</v>
      </c>
      <c r="C457" s="16">
        <v>211</v>
      </c>
      <c r="D457" s="95">
        <v>271</v>
      </c>
      <c r="E457" s="99"/>
      <c r="F457" s="17">
        <f>C457</f>
        <v>211</v>
      </c>
      <c r="G457" s="18">
        <f>D457</f>
        <v>271</v>
      </c>
      <c r="H457" s="19"/>
      <c r="I457" s="20">
        <f t="shared" ref="I457:I468" si="16">F457/$F$469</f>
        <v>7.4902378416755414E-2</v>
      </c>
      <c r="J457" s="20">
        <f t="shared" ref="J457:J468" si="17">G457/$F$469</f>
        <v>9.6201632942847004E-2</v>
      </c>
    </row>
    <row r="458" spans="1:10" x14ac:dyDescent="0.2">
      <c r="A458" s="11">
        <v>43159</v>
      </c>
      <c r="B458" s="101">
        <v>2</v>
      </c>
      <c r="C458" s="225">
        <v>345</v>
      </c>
      <c r="D458" s="201">
        <v>174</v>
      </c>
      <c r="E458" s="204"/>
      <c r="F458" s="21">
        <f t="shared" ref="F458:F468" si="18">C458+F457</f>
        <v>556</v>
      </c>
      <c r="G458" s="22">
        <f t="shared" ref="G458:G468" si="19">D458+G457</f>
        <v>445</v>
      </c>
      <c r="H458" s="23"/>
      <c r="I458" s="24">
        <f t="shared" si="16"/>
        <v>0.19737309194178204</v>
      </c>
      <c r="J458" s="24">
        <f t="shared" si="17"/>
        <v>0.15796947106851261</v>
      </c>
    </row>
    <row r="459" spans="1:10" x14ac:dyDescent="0.2">
      <c r="A459" s="10">
        <v>43190</v>
      </c>
      <c r="B459" s="100">
        <v>3</v>
      </c>
      <c r="C459" s="224">
        <v>359</v>
      </c>
      <c r="D459" s="95">
        <v>149</v>
      </c>
      <c r="E459" s="99"/>
      <c r="F459" s="17">
        <f t="shared" si="18"/>
        <v>915</v>
      </c>
      <c r="G459" s="18">
        <f t="shared" si="19"/>
        <v>594</v>
      </c>
      <c r="H459" s="19"/>
      <c r="I459" s="20">
        <f t="shared" si="16"/>
        <v>0.32481363152289672</v>
      </c>
      <c r="J459" s="20">
        <f t="shared" si="17"/>
        <v>0.2108626198083067</v>
      </c>
    </row>
    <row r="460" spans="1:10" x14ac:dyDescent="0.2">
      <c r="A460" s="11">
        <v>43220</v>
      </c>
      <c r="B460" s="101">
        <v>4</v>
      </c>
      <c r="C460" s="225">
        <v>141</v>
      </c>
      <c r="D460" s="201">
        <v>129</v>
      </c>
      <c r="E460" s="204"/>
      <c r="F460" s="21">
        <f t="shared" si="18"/>
        <v>1056</v>
      </c>
      <c r="G460" s="22">
        <f t="shared" si="19"/>
        <v>723</v>
      </c>
      <c r="H460" s="23"/>
      <c r="I460" s="24">
        <f t="shared" si="16"/>
        <v>0.37486687965921195</v>
      </c>
      <c r="J460" s="24">
        <f t="shared" si="17"/>
        <v>0.25665601703940361</v>
      </c>
    </row>
    <row r="461" spans="1:10" x14ac:dyDescent="0.2">
      <c r="A461" s="10">
        <v>43251</v>
      </c>
      <c r="B461" s="100">
        <v>5</v>
      </c>
      <c r="C461" s="224">
        <v>225</v>
      </c>
      <c r="D461" s="95">
        <v>258</v>
      </c>
      <c r="E461" s="99"/>
      <c r="F461" s="17">
        <f t="shared" si="18"/>
        <v>1281</v>
      </c>
      <c r="G461" s="18">
        <f t="shared" si="19"/>
        <v>981</v>
      </c>
      <c r="H461" s="19"/>
      <c r="I461" s="20">
        <f t="shared" si="16"/>
        <v>0.45473908413205538</v>
      </c>
      <c r="J461" s="20">
        <f t="shared" si="17"/>
        <v>0.34824281150159747</v>
      </c>
    </row>
    <row r="462" spans="1:10" x14ac:dyDescent="0.2">
      <c r="A462" s="11">
        <v>43281</v>
      </c>
      <c r="B462" s="101">
        <v>6</v>
      </c>
      <c r="C462" s="225">
        <v>131</v>
      </c>
      <c r="D462" s="201">
        <v>194</v>
      </c>
      <c r="E462" s="204"/>
      <c r="F462" s="21">
        <f t="shared" si="18"/>
        <v>1412</v>
      </c>
      <c r="G462" s="22">
        <f t="shared" si="19"/>
        <v>1175</v>
      </c>
      <c r="H462" s="23"/>
      <c r="I462" s="24">
        <f t="shared" si="16"/>
        <v>0.50124245651402199</v>
      </c>
      <c r="J462" s="24">
        <f t="shared" si="17"/>
        <v>0.41711040113596026</v>
      </c>
    </row>
    <row r="463" spans="1:10" x14ac:dyDescent="0.2">
      <c r="A463" s="10">
        <v>43312</v>
      </c>
      <c r="B463" s="100">
        <v>7</v>
      </c>
      <c r="C463" s="224">
        <v>263</v>
      </c>
      <c r="D463" s="95">
        <v>220</v>
      </c>
      <c r="E463" s="99"/>
      <c r="F463" s="17">
        <f t="shared" si="18"/>
        <v>1675</v>
      </c>
      <c r="G463" s="18">
        <f t="shared" si="19"/>
        <v>1395</v>
      </c>
      <c r="H463" s="19"/>
      <c r="I463" s="20">
        <f t="shared" si="16"/>
        <v>0.59460418885339017</v>
      </c>
      <c r="J463" s="20">
        <f t="shared" si="17"/>
        <v>0.49520766773162939</v>
      </c>
    </row>
    <row r="464" spans="1:10" x14ac:dyDescent="0.2">
      <c r="A464" s="11">
        <v>43343</v>
      </c>
      <c r="B464" s="101">
        <v>8</v>
      </c>
      <c r="C464" s="225">
        <v>236</v>
      </c>
      <c r="D464" s="201">
        <v>236</v>
      </c>
      <c r="E464" s="204"/>
      <c r="F464" s="21">
        <f t="shared" si="18"/>
        <v>1911</v>
      </c>
      <c r="G464" s="22">
        <f t="shared" si="19"/>
        <v>1631</v>
      </c>
      <c r="H464" s="23"/>
      <c r="I464" s="24">
        <f t="shared" si="16"/>
        <v>0.67838125665601701</v>
      </c>
      <c r="J464" s="24">
        <f t="shared" si="17"/>
        <v>0.57898473553425633</v>
      </c>
    </row>
    <row r="465" spans="1:10" x14ac:dyDescent="0.2">
      <c r="A465" s="10">
        <v>43373</v>
      </c>
      <c r="B465" s="100">
        <v>9</v>
      </c>
      <c r="C465" s="224">
        <v>261</v>
      </c>
      <c r="D465" s="95">
        <v>148</v>
      </c>
      <c r="E465" s="99"/>
      <c r="F465" s="17">
        <f t="shared" si="18"/>
        <v>2172</v>
      </c>
      <c r="G465" s="18">
        <f t="shared" si="19"/>
        <v>1779</v>
      </c>
      <c r="H465" s="19"/>
      <c r="I465" s="20">
        <f t="shared" si="16"/>
        <v>0.77103301384451539</v>
      </c>
      <c r="J465" s="20">
        <f t="shared" si="17"/>
        <v>0.6315228966986155</v>
      </c>
    </row>
    <row r="466" spans="1:10" x14ac:dyDescent="0.2">
      <c r="A466" s="11">
        <v>43404</v>
      </c>
      <c r="B466" s="101">
        <v>10</v>
      </c>
      <c r="C466" s="225">
        <v>315</v>
      </c>
      <c r="D466" s="201">
        <v>0</v>
      </c>
      <c r="E466" s="204"/>
      <c r="F466" s="21">
        <f t="shared" si="18"/>
        <v>2487</v>
      </c>
      <c r="G466" s="22">
        <f t="shared" si="19"/>
        <v>1779</v>
      </c>
      <c r="H466" s="23"/>
      <c r="I466" s="24">
        <f t="shared" si="16"/>
        <v>0.88285410010649623</v>
      </c>
      <c r="J466" s="24">
        <f t="shared" si="17"/>
        <v>0.6315228966986155</v>
      </c>
    </row>
    <row r="467" spans="1:10" x14ac:dyDescent="0.2">
      <c r="A467" s="10">
        <v>43434</v>
      </c>
      <c r="B467" s="100">
        <v>11</v>
      </c>
      <c r="C467" s="224">
        <v>201</v>
      </c>
      <c r="D467" s="95">
        <v>0</v>
      </c>
      <c r="E467" s="99"/>
      <c r="F467" s="17">
        <f t="shared" si="18"/>
        <v>2688</v>
      </c>
      <c r="G467" s="18">
        <f t="shared" si="19"/>
        <v>1779</v>
      </c>
      <c r="H467" s="19"/>
      <c r="I467" s="20">
        <f t="shared" si="16"/>
        <v>0.95420660276890312</v>
      </c>
      <c r="J467" s="20">
        <f t="shared" si="17"/>
        <v>0.6315228966986155</v>
      </c>
    </row>
    <row r="468" spans="1:10" x14ac:dyDescent="0.2">
      <c r="A468" s="11">
        <v>43465</v>
      </c>
      <c r="B468" s="101">
        <v>12</v>
      </c>
      <c r="C468" s="225">
        <v>129</v>
      </c>
      <c r="D468" s="201">
        <v>0</v>
      </c>
      <c r="E468" s="204"/>
      <c r="F468" s="21">
        <f t="shared" si="18"/>
        <v>2817</v>
      </c>
      <c r="G468" s="22">
        <f t="shared" si="19"/>
        <v>1779</v>
      </c>
      <c r="H468" s="23"/>
      <c r="I468" s="24">
        <f t="shared" si="16"/>
        <v>1</v>
      </c>
      <c r="J468" s="24">
        <f t="shared" si="17"/>
        <v>0.6315228966986155</v>
      </c>
    </row>
    <row r="469" spans="1:10" x14ac:dyDescent="0.2">
      <c r="A469" s="37" t="s">
        <v>63</v>
      </c>
      <c r="B469" s="102">
        <v>13</v>
      </c>
      <c r="C469" s="90">
        <f>SUM(C457:C468)</f>
        <v>2817</v>
      </c>
      <c r="D469" s="34">
        <f>SUM(D457:D468)</f>
        <v>1779</v>
      </c>
      <c r="E469" s="42"/>
      <c r="F469" s="38">
        <f>F468</f>
        <v>2817</v>
      </c>
      <c r="G469" s="39">
        <f>G468</f>
        <v>1779</v>
      </c>
      <c r="H469" s="40"/>
      <c r="I469" s="41">
        <f>I468</f>
        <v>1</v>
      </c>
      <c r="J469" s="41">
        <f>J468</f>
        <v>0.6315228966986155</v>
      </c>
    </row>
    <row r="470" spans="1:10" x14ac:dyDescent="0.2"/>
    <row r="471" spans="1:10" x14ac:dyDescent="0.2">
      <c r="A471" s="57"/>
      <c r="B471" s="57"/>
      <c r="C471" s="58" t="s">
        <v>147</v>
      </c>
      <c r="D471" s="57" t="str">
        <f>C473</f>
        <v>Eutanasias realizadas</v>
      </c>
      <c r="E471" s="57"/>
      <c r="F471" s="57"/>
      <c r="G471" s="57"/>
      <c r="H471" s="57"/>
      <c r="I471" s="57"/>
      <c r="J471" s="57"/>
    </row>
    <row r="472" spans="1:10" x14ac:dyDescent="0.2">
      <c r="I472" s="326" t="s">
        <v>29</v>
      </c>
      <c r="J472" s="327"/>
    </row>
    <row r="473" spans="1:10" x14ac:dyDescent="0.2">
      <c r="A473" s="2" t="s">
        <v>23</v>
      </c>
      <c r="C473" s="311" t="s">
        <v>148</v>
      </c>
      <c r="D473" s="312"/>
      <c r="E473" s="312"/>
      <c r="F473" s="312"/>
      <c r="G473" s="312"/>
      <c r="H473" s="56"/>
      <c r="I473" s="112" t="s">
        <v>325</v>
      </c>
      <c r="J473" s="115">
        <f>beneficiarios!N57</f>
        <v>1730</v>
      </c>
    </row>
    <row r="474" spans="1:10" x14ac:dyDescent="0.2">
      <c r="A474" s="2" t="s">
        <v>31</v>
      </c>
      <c r="C474" s="313" t="s">
        <v>32</v>
      </c>
      <c r="D474" s="314"/>
      <c r="E474" s="314"/>
      <c r="F474" s="314"/>
      <c r="G474" s="315"/>
      <c r="H474" s="56"/>
      <c r="I474" s="112">
        <v>2</v>
      </c>
      <c r="J474" s="115">
        <f>beneficiarios!N58</f>
        <v>0</v>
      </c>
    </row>
    <row r="475" spans="1:10" x14ac:dyDescent="0.2">
      <c r="A475" s="109" t="s">
        <v>33</v>
      </c>
      <c r="C475" s="313" t="s">
        <v>132</v>
      </c>
      <c r="D475" s="314"/>
      <c r="E475" s="314"/>
      <c r="F475" s="314"/>
      <c r="G475" s="315"/>
      <c r="H475" s="56"/>
      <c r="I475" s="113">
        <v>3</v>
      </c>
      <c r="J475" s="115">
        <f>beneficiarios!N59</f>
        <v>0</v>
      </c>
    </row>
    <row r="476" spans="1:10" x14ac:dyDescent="0.2">
      <c r="A476" s="109" t="s">
        <v>345</v>
      </c>
      <c r="C476" s="316" t="s">
        <v>133</v>
      </c>
      <c r="D476" s="317"/>
      <c r="E476" s="317"/>
      <c r="F476" s="317"/>
      <c r="G476" s="318"/>
      <c r="H476" s="56"/>
      <c r="I476" s="113">
        <v>4</v>
      </c>
      <c r="J476" s="115">
        <f>beneficiarios!N60</f>
        <v>0</v>
      </c>
    </row>
    <row r="477" spans="1:10" x14ac:dyDescent="0.2">
      <c r="A477" s="1"/>
    </row>
    <row r="478" spans="1:10" x14ac:dyDescent="0.2">
      <c r="A478" s="2" t="s">
        <v>36</v>
      </c>
      <c r="C478" s="319">
        <v>43101</v>
      </c>
      <c r="D478" s="320"/>
      <c r="F478" s="203" t="s">
        <v>37</v>
      </c>
      <c r="G478" s="32"/>
      <c r="I478" s="319">
        <v>43465</v>
      </c>
      <c r="J478" s="320"/>
    </row>
    <row r="479" spans="1:10" x14ac:dyDescent="0.2"/>
    <row r="480" spans="1:10" x14ac:dyDescent="0.2">
      <c r="A480" s="321" t="s">
        <v>38</v>
      </c>
      <c r="B480" s="322"/>
      <c r="C480" s="319">
        <v>43144</v>
      </c>
      <c r="D480" s="323"/>
      <c r="E480" s="13"/>
      <c r="F480" s="203" t="s">
        <v>101</v>
      </c>
      <c r="G480" s="32"/>
      <c r="I480" s="324" t="s">
        <v>40</v>
      </c>
      <c r="J480" s="325"/>
    </row>
    <row r="481" spans="1:10" ht="13.5" thickBot="1" x14ac:dyDescent="0.25"/>
    <row r="482" spans="1:10" ht="25.5" customHeight="1" thickBot="1" x14ac:dyDescent="0.25">
      <c r="A482" s="294" t="s">
        <v>41</v>
      </c>
      <c r="B482" s="295"/>
      <c r="C482" s="296" t="s">
        <v>148</v>
      </c>
      <c r="D482" s="297"/>
      <c r="E482" s="294" t="s">
        <v>43</v>
      </c>
      <c r="F482" s="295"/>
      <c r="G482" s="296" t="s">
        <v>148</v>
      </c>
      <c r="H482" s="297"/>
      <c r="I482" s="106" t="s">
        <v>45</v>
      </c>
      <c r="J482" s="107" t="s">
        <v>46</v>
      </c>
    </row>
    <row r="483" spans="1:10" x14ac:dyDescent="0.2"/>
    <row r="484" spans="1:10" x14ac:dyDescent="0.2">
      <c r="A484" s="27" t="s">
        <v>47</v>
      </c>
      <c r="C484" s="298" t="s">
        <v>149</v>
      </c>
      <c r="D484" s="299"/>
      <c r="E484" s="299"/>
      <c r="F484" s="299"/>
      <c r="G484" s="299"/>
      <c r="H484" s="299"/>
      <c r="I484" s="299"/>
      <c r="J484" s="300"/>
    </row>
    <row r="485" spans="1:10" x14ac:dyDescent="0.2">
      <c r="A485" s="28"/>
      <c r="C485" s="301"/>
      <c r="D485" s="302"/>
      <c r="E485" s="302"/>
      <c r="F485" s="302"/>
      <c r="G485" s="302"/>
      <c r="H485" s="302"/>
      <c r="I485" s="302"/>
      <c r="J485" s="303"/>
    </row>
    <row r="486" spans="1:10" x14ac:dyDescent="0.2">
      <c r="A486" s="1"/>
      <c r="C486" s="301"/>
      <c r="D486" s="302"/>
      <c r="E486" s="302"/>
      <c r="F486" s="302"/>
      <c r="G486" s="302"/>
      <c r="H486" s="302"/>
      <c r="I486" s="302"/>
      <c r="J486" s="303"/>
    </row>
    <row r="487" spans="1:10" x14ac:dyDescent="0.2">
      <c r="A487" s="1"/>
      <c r="C487" s="304"/>
      <c r="D487" s="305"/>
      <c r="E487" s="305"/>
      <c r="F487" s="305"/>
      <c r="G487" s="305"/>
      <c r="H487" s="305"/>
      <c r="I487" s="305"/>
      <c r="J487" s="306"/>
    </row>
    <row r="488" spans="1:10" x14ac:dyDescent="0.2">
      <c r="A488" s="1"/>
      <c r="C488" s="199"/>
      <c r="D488" s="199"/>
      <c r="E488" s="199"/>
      <c r="F488" s="199"/>
      <c r="G488" s="199"/>
      <c r="H488" s="199"/>
      <c r="I488" s="199"/>
      <c r="J488" s="199"/>
    </row>
    <row r="489" spans="1:10" ht="15" x14ac:dyDescent="0.25">
      <c r="A489" s="14" t="s">
        <v>49</v>
      </c>
      <c r="C489" s="223" t="s">
        <v>150</v>
      </c>
      <c r="D489" s="75"/>
      <c r="E489" s="75"/>
      <c r="F489" s="75"/>
      <c r="G489" s="75"/>
      <c r="H489" s="75"/>
      <c r="I489" s="75"/>
      <c r="J489" s="76"/>
    </row>
    <row r="490" spans="1:10" x14ac:dyDescent="0.2">
      <c r="A490" s="15" t="s">
        <v>51</v>
      </c>
      <c r="C490" s="43"/>
      <c r="D490" s="77"/>
      <c r="E490" s="77"/>
      <c r="F490" s="77"/>
      <c r="G490" s="77"/>
      <c r="H490" s="77"/>
      <c r="I490" s="77"/>
      <c r="J490" s="78"/>
    </row>
    <row r="491" spans="1:10" x14ac:dyDescent="0.2">
      <c r="C491" s="43"/>
      <c r="D491" s="77"/>
      <c r="E491" s="77"/>
      <c r="F491" s="77"/>
      <c r="G491" s="77"/>
      <c r="H491" s="77"/>
      <c r="I491" s="77"/>
      <c r="J491" s="78"/>
    </row>
    <row r="492" spans="1:10" x14ac:dyDescent="0.2">
      <c r="C492" s="43"/>
      <c r="D492" s="77"/>
      <c r="E492" s="77"/>
      <c r="F492" s="77"/>
      <c r="G492" s="77"/>
      <c r="H492" s="77"/>
      <c r="I492" s="77"/>
      <c r="J492" s="78"/>
    </row>
    <row r="493" spans="1:10" x14ac:dyDescent="0.2">
      <c r="C493" s="44"/>
      <c r="D493" s="79"/>
      <c r="E493" s="79"/>
      <c r="F493" s="79"/>
      <c r="G493" s="79"/>
      <c r="H493" s="79"/>
      <c r="I493" s="79"/>
      <c r="J493" s="80"/>
    </row>
    <row r="494" spans="1:10" x14ac:dyDescent="0.2">
      <c r="A494" s="4"/>
      <c r="C494" s="29"/>
      <c r="D494" s="29"/>
      <c r="E494" s="29"/>
      <c r="F494" s="29"/>
      <c r="G494" s="29"/>
      <c r="H494" s="29"/>
      <c r="I494" s="29"/>
      <c r="J494" s="29"/>
    </row>
    <row r="495" spans="1:10" ht="15" x14ac:dyDescent="0.2">
      <c r="A495" s="14" t="s">
        <v>53</v>
      </c>
      <c r="C495" s="218" t="s">
        <v>151</v>
      </c>
      <c r="D495" s="217" t="s">
        <v>152</v>
      </c>
      <c r="E495" s="81"/>
      <c r="F495" s="81"/>
      <c r="G495" s="81"/>
      <c r="H495" s="81"/>
      <c r="I495" s="81"/>
      <c r="J495" s="82"/>
    </row>
    <row r="496" spans="1:10" ht="15" x14ac:dyDescent="0.25">
      <c r="A496" s="15"/>
      <c r="C496" s="219" t="s">
        <v>153</v>
      </c>
      <c r="D496" s="222"/>
      <c r="E496" s="83"/>
      <c r="F496" s="83"/>
      <c r="G496" s="83"/>
      <c r="H496" s="83"/>
      <c r="I496" s="83"/>
      <c r="J496" s="84"/>
    </row>
    <row r="497" spans="1:10" ht="15" x14ac:dyDescent="0.25">
      <c r="C497" s="221" t="s">
        <v>154</v>
      </c>
      <c r="D497" s="222"/>
      <c r="E497" s="83"/>
      <c r="F497" s="83"/>
      <c r="G497" s="83"/>
      <c r="H497" s="83"/>
      <c r="I497" s="83"/>
      <c r="J497" s="84"/>
    </row>
    <row r="498" spans="1:10" x14ac:dyDescent="0.2">
      <c r="C498" s="47"/>
      <c r="D498" s="83"/>
      <c r="E498" s="83"/>
      <c r="F498" s="83"/>
      <c r="G498" s="83"/>
      <c r="H498" s="83"/>
      <c r="I498" s="83"/>
      <c r="J498" s="84"/>
    </row>
    <row r="499" spans="1:10" x14ac:dyDescent="0.2">
      <c r="C499" s="85"/>
      <c r="D499" s="86"/>
      <c r="E499" s="86"/>
      <c r="F499" s="86"/>
      <c r="G499" s="86"/>
      <c r="H499" s="86"/>
      <c r="I499" s="86"/>
      <c r="J499" s="87"/>
    </row>
    <row r="500" spans="1:10" x14ac:dyDescent="0.2">
      <c r="A500" s="1"/>
      <c r="C500" s="199"/>
      <c r="D500" s="199"/>
      <c r="E500" s="199"/>
      <c r="F500" s="199"/>
      <c r="G500" s="199"/>
      <c r="H500" s="199"/>
      <c r="I500" s="199"/>
      <c r="J500" s="199"/>
    </row>
    <row r="501" spans="1:10" ht="15" x14ac:dyDescent="0.25">
      <c r="A501" s="14" t="s">
        <v>55</v>
      </c>
      <c r="C501" s="223" t="s">
        <v>155</v>
      </c>
      <c r="D501" s="81"/>
      <c r="E501" s="81"/>
      <c r="F501" s="81"/>
      <c r="G501" s="81"/>
      <c r="H501" s="81"/>
      <c r="I501" s="81"/>
      <c r="J501" s="82"/>
    </row>
    <row r="502" spans="1:10" x14ac:dyDescent="0.2">
      <c r="A502" s="15"/>
      <c r="C502" s="46"/>
      <c r="D502" s="83"/>
      <c r="E502" s="83"/>
      <c r="F502" s="83"/>
      <c r="G502" s="83"/>
      <c r="H502" s="83"/>
      <c r="I502" s="83"/>
      <c r="J502" s="84"/>
    </row>
    <row r="503" spans="1:10" x14ac:dyDescent="0.2">
      <c r="C503" s="46"/>
      <c r="D503" s="83"/>
      <c r="E503" s="83"/>
      <c r="F503" s="83"/>
      <c r="G503" s="83"/>
      <c r="H503" s="83"/>
      <c r="I503" s="83"/>
      <c r="J503" s="84"/>
    </row>
    <row r="504" spans="1:10" x14ac:dyDescent="0.2">
      <c r="C504" s="46"/>
      <c r="D504" s="83"/>
      <c r="E504" s="83"/>
      <c r="F504" s="83"/>
      <c r="G504" s="83"/>
      <c r="H504" s="83"/>
      <c r="I504" s="83"/>
      <c r="J504" s="84"/>
    </row>
    <row r="505" spans="1:10" x14ac:dyDescent="0.2">
      <c r="C505" s="46"/>
      <c r="D505" s="83"/>
      <c r="E505" s="83"/>
      <c r="F505" s="83"/>
      <c r="G505" s="83"/>
      <c r="H505" s="83"/>
      <c r="I505" s="83"/>
      <c r="J505" s="84"/>
    </row>
    <row r="506" spans="1:10" x14ac:dyDescent="0.2">
      <c r="C506" s="46"/>
      <c r="D506" s="83"/>
      <c r="E506" s="83"/>
      <c r="F506" s="83"/>
      <c r="G506" s="83"/>
      <c r="H506" s="83"/>
      <c r="I506" s="83"/>
      <c r="J506" s="84"/>
    </row>
    <row r="507" spans="1:10" x14ac:dyDescent="0.2">
      <c r="C507" s="47"/>
      <c r="D507" s="83"/>
      <c r="E507" s="83"/>
      <c r="F507" s="83"/>
      <c r="G507" s="83"/>
      <c r="H507" s="83"/>
      <c r="I507" s="83"/>
      <c r="J507" s="84"/>
    </row>
    <row r="508" spans="1:10" x14ac:dyDescent="0.2">
      <c r="C508" s="85"/>
      <c r="D508" s="86"/>
      <c r="E508" s="86"/>
      <c r="F508" s="86"/>
      <c r="G508" s="86"/>
      <c r="H508" s="86"/>
      <c r="I508" s="86"/>
      <c r="J508" s="87"/>
    </row>
    <row r="509" spans="1:10" x14ac:dyDescent="0.2">
      <c r="A509" s="1"/>
      <c r="C509" s="199"/>
      <c r="D509" s="199"/>
      <c r="E509" s="199"/>
      <c r="F509" s="199"/>
      <c r="G509" s="199"/>
      <c r="H509" s="199"/>
      <c r="I509" s="199"/>
      <c r="J509" s="199"/>
    </row>
    <row r="510" spans="1:10" x14ac:dyDescent="0.2">
      <c r="A510" s="2" t="s">
        <v>56</v>
      </c>
      <c r="C510" s="307">
        <v>0</v>
      </c>
      <c r="D510" s="308"/>
      <c r="F510" s="309" t="s">
        <v>57</v>
      </c>
      <c r="G510" s="310"/>
      <c r="I510" s="307">
        <v>0</v>
      </c>
      <c r="J510" s="308"/>
    </row>
    <row r="511" spans="1:10" x14ac:dyDescent="0.2">
      <c r="A511" s="4"/>
      <c r="B511" s="1"/>
      <c r="C511" s="202"/>
      <c r="D511" s="202"/>
      <c r="E511" s="1"/>
      <c r="F511" s="30"/>
      <c r="G511" s="30"/>
      <c r="I511" s="199"/>
      <c r="J511" s="199"/>
    </row>
    <row r="512" spans="1:10" x14ac:dyDescent="0.2">
      <c r="A512" s="196"/>
      <c r="B512" s="196" t="s">
        <v>18</v>
      </c>
      <c r="C512" s="197"/>
      <c r="D512" s="197"/>
      <c r="E512" s="198"/>
      <c r="G512" s="202"/>
      <c r="H512" s="1"/>
      <c r="I512" s="1"/>
      <c r="J512" s="1"/>
    </row>
    <row r="513" spans="1:10" x14ac:dyDescent="0.2">
      <c r="A513" s="34" t="s">
        <v>13</v>
      </c>
      <c r="B513" s="35"/>
      <c r="C513" s="90" t="s">
        <v>16</v>
      </c>
      <c r="D513" s="34" t="s">
        <v>58</v>
      </c>
      <c r="E513" s="42"/>
      <c r="F513" s="90" t="s">
        <v>59</v>
      </c>
      <c r="G513" s="36" t="s">
        <v>60</v>
      </c>
      <c r="H513" s="35"/>
      <c r="I513" s="90" t="s">
        <v>61</v>
      </c>
      <c r="J513" s="90" t="s">
        <v>62</v>
      </c>
    </row>
    <row r="514" spans="1:10" x14ac:dyDescent="0.2">
      <c r="A514" s="10">
        <v>43131</v>
      </c>
      <c r="B514" s="100">
        <v>1</v>
      </c>
      <c r="C514" s="16">
        <v>161</v>
      </c>
      <c r="D514" s="95">
        <v>268</v>
      </c>
      <c r="E514" s="99"/>
      <c r="F514" s="17">
        <f>C514</f>
        <v>161</v>
      </c>
      <c r="G514" s="18">
        <f>D514</f>
        <v>268</v>
      </c>
      <c r="H514" s="19"/>
      <c r="I514" s="20">
        <f t="shared" ref="I514:I525" si="20">F514/$F$526</f>
        <v>5.7602862254025042E-2</v>
      </c>
      <c r="J514" s="20">
        <f t="shared" ref="J514:J525" si="21">G514/$F$526</f>
        <v>9.5885509838998212E-2</v>
      </c>
    </row>
    <row r="515" spans="1:10" x14ac:dyDescent="0.2">
      <c r="A515" s="11">
        <v>43159</v>
      </c>
      <c r="B515" s="101">
        <v>2</v>
      </c>
      <c r="C515" s="200">
        <v>348</v>
      </c>
      <c r="D515" s="201">
        <v>157</v>
      </c>
      <c r="E515" s="204"/>
      <c r="F515" s="21">
        <f t="shared" ref="F515:F525" si="22">C515+F514</f>
        <v>509</v>
      </c>
      <c r="G515" s="22">
        <f t="shared" ref="G515:G525" si="23">D515+G514</f>
        <v>425</v>
      </c>
      <c r="H515" s="23"/>
      <c r="I515" s="24">
        <f t="shared" si="20"/>
        <v>0.18211091234347049</v>
      </c>
      <c r="J515" s="24">
        <f t="shared" si="21"/>
        <v>0.15205724508050089</v>
      </c>
    </row>
    <row r="516" spans="1:10" x14ac:dyDescent="0.2">
      <c r="A516" s="10">
        <v>43190</v>
      </c>
      <c r="B516" s="100">
        <v>3</v>
      </c>
      <c r="C516" s="16">
        <v>360</v>
      </c>
      <c r="D516" s="95">
        <v>142</v>
      </c>
      <c r="E516" s="99"/>
      <c r="F516" s="17">
        <f t="shared" si="22"/>
        <v>869</v>
      </c>
      <c r="G516" s="18">
        <f t="shared" si="23"/>
        <v>567</v>
      </c>
      <c r="H516" s="19"/>
      <c r="I516" s="20">
        <f t="shared" si="20"/>
        <v>0.31091234347048302</v>
      </c>
      <c r="J516" s="20">
        <f t="shared" si="21"/>
        <v>0.20286225402504474</v>
      </c>
    </row>
    <row r="517" spans="1:10" x14ac:dyDescent="0.2">
      <c r="A517" s="11">
        <v>43220</v>
      </c>
      <c r="B517" s="101">
        <v>4</v>
      </c>
      <c r="C517" s="200">
        <v>143</v>
      </c>
      <c r="D517" s="201">
        <v>127</v>
      </c>
      <c r="E517" s="204"/>
      <c r="F517" s="21">
        <f t="shared" si="22"/>
        <v>1012</v>
      </c>
      <c r="G517" s="22">
        <f t="shared" si="23"/>
        <v>694</v>
      </c>
      <c r="H517" s="23"/>
      <c r="I517" s="24">
        <f t="shared" si="20"/>
        <v>0.3620751341681574</v>
      </c>
      <c r="J517" s="24">
        <f t="shared" si="21"/>
        <v>0.24830053667262969</v>
      </c>
    </row>
    <row r="518" spans="1:10" x14ac:dyDescent="0.2">
      <c r="A518" s="10">
        <v>43251</v>
      </c>
      <c r="B518" s="100">
        <v>5</v>
      </c>
      <c r="C518" s="16">
        <v>238</v>
      </c>
      <c r="D518" s="95">
        <v>246</v>
      </c>
      <c r="E518" s="99"/>
      <c r="F518" s="17">
        <f t="shared" si="22"/>
        <v>1250</v>
      </c>
      <c r="G518" s="18">
        <f t="shared" si="23"/>
        <v>940</v>
      </c>
      <c r="H518" s="19"/>
      <c r="I518" s="20">
        <f t="shared" si="20"/>
        <v>0.44722719141323791</v>
      </c>
      <c r="J518" s="20">
        <f t="shared" si="21"/>
        <v>0.3363148479427549</v>
      </c>
    </row>
    <row r="519" spans="1:10" x14ac:dyDescent="0.2">
      <c r="A519" s="11">
        <v>43281</v>
      </c>
      <c r="B519" s="101">
        <v>6</v>
      </c>
      <c r="C519" s="200">
        <v>157</v>
      </c>
      <c r="D519" s="201">
        <v>192</v>
      </c>
      <c r="E519" s="204"/>
      <c r="F519" s="21">
        <f t="shared" si="22"/>
        <v>1407</v>
      </c>
      <c r="G519" s="22">
        <f t="shared" si="23"/>
        <v>1132</v>
      </c>
      <c r="H519" s="23"/>
      <c r="I519" s="24">
        <f t="shared" si="20"/>
        <v>0.50339892665474062</v>
      </c>
      <c r="J519" s="24">
        <f t="shared" si="21"/>
        <v>0.40500894454382824</v>
      </c>
    </row>
    <row r="520" spans="1:10" x14ac:dyDescent="0.2">
      <c r="A520" s="10">
        <v>43312</v>
      </c>
      <c r="B520" s="100">
        <v>7</v>
      </c>
      <c r="C520" s="16">
        <v>252</v>
      </c>
      <c r="D520" s="95">
        <v>215</v>
      </c>
      <c r="E520" s="99"/>
      <c r="F520" s="17">
        <f t="shared" si="22"/>
        <v>1659</v>
      </c>
      <c r="G520" s="18">
        <f t="shared" si="23"/>
        <v>1347</v>
      </c>
      <c r="H520" s="19"/>
      <c r="I520" s="20">
        <f t="shared" si="20"/>
        <v>0.59355992844364935</v>
      </c>
      <c r="J520" s="20">
        <f t="shared" si="21"/>
        <v>0.48193202146690517</v>
      </c>
    </row>
    <row r="521" spans="1:10" x14ac:dyDescent="0.2">
      <c r="A521" s="11">
        <v>43343</v>
      </c>
      <c r="B521" s="101">
        <v>8</v>
      </c>
      <c r="C521" s="200">
        <v>230</v>
      </c>
      <c r="D521" s="201">
        <v>230</v>
      </c>
      <c r="E521" s="204"/>
      <c r="F521" s="21">
        <f t="shared" si="22"/>
        <v>1889</v>
      </c>
      <c r="G521" s="22">
        <f t="shared" si="23"/>
        <v>1577</v>
      </c>
      <c r="H521" s="23"/>
      <c r="I521" s="24">
        <f t="shared" si="20"/>
        <v>0.67584973166368512</v>
      </c>
      <c r="J521" s="24">
        <f t="shared" si="21"/>
        <v>0.56422182468694093</v>
      </c>
    </row>
    <row r="522" spans="1:10" x14ac:dyDescent="0.2">
      <c r="A522" s="10">
        <v>43373</v>
      </c>
      <c r="B522" s="100">
        <v>9</v>
      </c>
      <c r="C522" s="16">
        <v>257</v>
      </c>
      <c r="D522" s="95">
        <v>153</v>
      </c>
      <c r="E522" s="99"/>
      <c r="F522" s="17">
        <f t="shared" si="22"/>
        <v>2146</v>
      </c>
      <c r="G522" s="18">
        <f t="shared" si="23"/>
        <v>1730</v>
      </c>
      <c r="H522" s="19"/>
      <c r="I522" s="20">
        <f t="shared" si="20"/>
        <v>0.76779964221824692</v>
      </c>
      <c r="J522" s="20">
        <f t="shared" si="21"/>
        <v>0.61896243291592123</v>
      </c>
    </row>
    <row r="523" spans="1:10" x14ac:dyDescent="0.2">
      <c r="A523" s="11">
        <v>43404</v>
      </c>
      <c r="B523" s="101">
        <v>10</v>
      </c>
      <c r="C523" s="200">
        <v>315</v>
      </c>
      <c r="D523" s="201">
        <v>0</v>
      </c>
      <c r="E523" s="204"/>
      <c r="F523" s="21">
        <f t="shared" si="22"/>
        <v>2461</v>
      </c>
      <c r="G523" s="22">
        <f t="shared" si="23"/>
        <v>1730</v>
      </c>
      <c r="H523" s="23"/>
      <c r="I523" s="24">
        <f t="shared" si="20"/>
        <v>0.88050089445438284</v>
      </c>
      <c r="J523" s="24">
        <f t="shared" si="21"/>
        <v>0.61896243291592123</v>
      </c>
    </row>
    <row r="524" spans="1:10" x14ac:dyDescent="0.2">
      <c r="A524" s="10">
        <v>43434</v>
      </c>
      <c r="B524" s="100">
        <v>11</v>
      </c>
      <c r="C524" s="16">
        <v>197</v>
      </c>
      <c r="D524" s="95">
        <v>0</v>
      </c>
      <c r="E524" s="99"/>
      <c r="F524" s="17">
        <f t="shared" si="22"/>
        <v>2658</v>
      </c>
      <c r="G524" s="18">
        <f t="shared" si="23"/>
        <v>1730</v>
      </c>
      <c r="H524" s="19"/>
      <c r="I524" s="20">
        <f t="shared" si="20"/>
        <v>0.95098389982110909</v>
      </c>
      <c r="J524" s="20">
        <f t="shared" si="21"/>
        <v>0.61896243291592123</v>
      </c>
    </row>
    <row r="525" spans="1:10" x14ac:dyDescent="0.2">
      <c r="A525" s="11">
        <v>43465</v>
      </c>
      <c r="B525" s="101">
        <v>12</v>
      </c>
      <c r="C525" s="200">
        <v>137</v>
      </c>
      <c r="D525" s="201">
        <v>0</v>
      </c>
      <c r="E525" s="204"/>
      <c r="F525" s="21">
        <f t="shared" si="22"/>
        <v>2795</v>
      </c>
      <c r="G525" s="22">
        <f t="shared" si="23"/>
        <v>1730</v>
      </c>
      <c r="H525" s="23"/>
      <c r="I525" s="24">
        <f t="shared" si="20"/>
        <v>1</v>
      </c>
      <c r="J525" s="24">
        <f t="shared" si="21"/>
        <v>0.61896243291592123</v>
      </c>
    </row>
    <row r="526" spans="1:10" x14ac:dyDescent="0.2">
      <c r="A526" s="37" t="s">
        <v>63</v>
      </c>
      <c r="B526" s="102">
        <v>13</v>
      </c>
      <c r="C526" s="90">
        <f>SUM(C514:C525)</f>
        <v>2795</v>
      </c>
      <c r="D526" s="34">
        <f>SUM(D514:D525)</f>
        <v>1730</v>
      </c>
      <c r="E526" s="42"/>
      <c r="F526" s="38">
        <f>F525</f>
        <v>2795</v>
      </c>
      <c r="G526" s="39">
        <f>G525</f>
        <v>1730</v>
      </c>
      <c r="H526" s="40"/>
      <c r="I526" s="41">
        <f>I525</f>
        <v>1</v>
      </c>
      <c r="J526" s="41">
        <f>J525</f>
        <v>0.61896243291592123</v>
      </c>
    </row>
    <row r="527" spans="1:10" x14ac:dyDescent="0.2"/>
    <row r="528" spans="1:10" x14ac:dyDescent="0.2">
      <c r="A528" s="57"/>
      <c r="B528" s="57"/>
      <c r="C528" s="58" t="s">
        <v>156</v>
      </c>
      <c r="D528" s="57" t="str">
        <f>C530</f>
        <v>Esterilizaciones realizadas</v>
      </c>
      <c r="E528" s="57"/>
      <c r="F528" s="57"/>
      <c r="G528" s="57"/>
      <c r="H528" s="57"/>
      <c r="I528" s="57"/>
      <c r="J528" s="57"/>
    </row>
    <row r="529" spans="1:10" x14ac:dyDescent="0.2">
      <c r="I529" s="326" t="s">
        <v>29</v>
      </c>
      <c r="J529" s="327"/>
    </row>
    <row r="530" spans="1:10" x14ac:dyDescent="0.2">
      <c r="A530" s="2" t="s">
        <v>23</v>
      </c>
      <c r="C530" s="352" t="s">
        <v>161</v>
      </c>
      <c r="D530" s="353"/>
      <c r="E530" s="353"/>
      <c r="F530" s="353"/>
      <c r="G530" s="353"/>
      <c r="H530" s="56"/>
      <c r="I530" s="112" t="s">
        <v>325</v>
      </c>
      <c r="J530" s="115">
        <f>beneficiarios!N385</f>
        <v>0</v>
      </c>
    </row>
    <row r="531" spans="1:10" x14ac:dyDescent="0.2">
      <c r="A531" s="2" t="s">
        <v>31</v>
      </c>
      <c r="C531" s="313" t="s">
        <v>157</v>
      </c>
      <c r="D531" s="314"/>
      <c r="E531" s="314"/>
      <c r="F531" s="314"/>
      <c r="G531" s="315"/>
      <c r="H531" s="56"/>
      <c r="I531" s="112">
        <v>2</v>
      </c>
      <c r="J531" s="165">
        <f>beneficiarios!N386</f>
        <v>0</v>
      </c>
    </row>
    <row r="532" spans="1:10" x14ac:dyDescent="0.2">
      <c r="A532" s="109" t="s">
        <v>33</v>
      </c>
      <c r="C532" s="313" t="s">
        <v>158</v>
      </c>
      <c r="D532" s="314"/>
      <c r="E532" s="314"/>
      <c r="F532" s="314"/>
      <c r="G532" s="315"/>
      <c r="H532" s="56"/>
      <c r="I532" s="113">
        <v>3</v>
      </c>
      <c r="J532" s="165">
        <f>beneficiarios!N387</f>
        <v>0</v>
      </c>
    </row>
    <row r="533" spans="1:10" x14ac:dyDescent="0.2">
      <c r="A533" s="109" t="s">
        <v>345</v>
      </c>
      <c r="C533" s="316" t="s">
        <v>159</v>
      </c>
      <c r="D533" s="317"/>
      <c r="E533" s="317"/>
      <c r="F533" s="317"/>
      <c r="G533" s="318"/>
      <c r="H533" s="56"/>
      <c r="I533" s="113">
        <v>4</v>
      </c>
      <c r="J533" s="165">
        <f>beneficiarios!N388</f>
        <v>0</v>
      </c>
    </row>
    <row r="534" spans="1:10" x14ac:dyDescent="0.2">
      <c r="A534" s="1"/>
    </row>
    <row r="535" spans="1:10" x14ac:dyDescent="0.2">
      <c r="A535" s="2" t="s">
        <v>36</v>
      </c>
      <c r="C535" s="319">
        <v>43101</v>
      </c>
      <c r="D535" s="320"/>
      <c r="F535" s="203" t="s">
        <v>37</v>
      </c>
      <c r="G535" s="32"/>
      <c r="I535" s="319">
        <v>43465</v>
      </c>
      <c r="J535" s="320"/>
    </row>
    <row r="536" spans="1:10" x14ac:dyDescent="0.2"/>
    <row r="537" spans="1:10" x14ac:dyDescent="0.2">
      <c r="A537" s="321" t="s">
        <v>38</v>
      </c>
      <c r="B537" s="322"/>
      <c r="C537" s="319">
        <v>43144</v>
      </c>
      <c r="D537" s="323"/>
      <c r="E537" s="13"/>
      <c r="F537" s="203" t="s">
        <v>101</v>
      </c>
      <c r="G537" s="32"/>
      <c r="I537" s="324" t="s">
        <v>40</v>
      </c>
      <c r="J537" s="325"/>
    </row>
    <row r="538" spans="1:10" ht="13.5" thickBot="1" x14ac:dyDescent="0.25"/>
    <row r="539" spans="1:10" ht="25.5" customHeight="1" thickBot="1" x14ac:dyDescent="0.25">
      <c r="A539" s="294" t="s">
        <v>41</v>
      </c>
      <c r="B539" s="295"/>
      <c r="C539" s="296" t="s">
        <v>161</v>
      </c>
      <c r="D539" s="297"/>
      <c r="E539" s="294" t="s">
        <v>43</v>
      </c>
      <c r="F539" s="295"/>
      <c r="G539" s="296" t="s">
        <v>161</v>
      </c>
      <c r="H539" s="297"/>
      <c r="I539" s="106" t="s">
        <v>45</v>
      </c>
      <c r="J539" s="107" t="s">
        <v>46</v>
      </c>
    </row>
    <row r="540" spans="1:10" x14ac:dyDescent="0.2"/>
    <row r="541" spans="1:10" x14ac:dyDescent="0.2">
      <c r="A541" s="27" t="s">
        <v>47</v>
      </c>
      <c r="C541" s="298" t="s">
        <v>162</v>
      </c>
      <c r="D541" s="299"/>
      <c r="E541" s="299"/>
      <c r="F541" s="299"/>
      <c r="G541" s="299"/>
      <c r="H541" s="299"/>
      <c r="I541" s="299"/>
      <c r="J541" s="300"/>
    </row>
    <row r="542" spans="1:10" x14ac:dyDescent="0.2">
      <c r="A542" s="28"/>
      <c r="C542" s="301"/>
      <c r="D542" s="302"/>
      <c r="E542" s="302"/>
      <c r="F542" s="302"/>
      <c r="G542" s="302"/>
      <c r="H542" s="302"/>
      <c r="I542" s="302"/>
      <c r="J542" s="303"/>
    </row>
    <row r="543" spans="1:10" x14ac:dyDescent="0.2">
      <c r="A543" s="1"/>
      <c r="C543" s="301"/>
      <c r="D543" s="302"/>
      <c r="E543" s="302"/>
      <c r="F543" s="302"/>
      <c r="G543" s="302"/>
      <c r="H543" s="302"/>
      <c r="I543" s="302"/>
      <c r="J543" s="303"/>
    </row>
    <row r="544" spans="1:10" x14ac:dyDescent="0.2">
      <c r="A544" s="1"/>
      <c r="C544" s="304"/>
      <c r="D544" s="305"/>
      <c r="E544" s="305"/>
      <c r="F544" s="305"/>
      <c r="G544" s="305"/>
      <c r="H544" s="305"/>
      <c r="I544" s="305"/>
      <c r="J544" s="306"/>
    </row>
    <row r="545" spans="1:10" x14ac:dyDescent="0.2">
      <c r="A545" s="1"/>
      <c r="C545" s="199"/>
      <c r="D545" s="199"/>
      <c r="E545" s="199"/>
      <c r="F545" s="199"/>
      <c r="G545" s="199"/>
      <c r="H545" s="199"/>
      <c r="I545" s="199"/>
      <c r="J545" s="199"/>
    </row>
    <row r="546" spans="1:10" x14ac:dyDescent="0.2">
      <c r="A546" s="14" t="s">
        <v>49</v>
      </c>
      <c r="C546" s="209" t="s">
        <v>163</v>
      </c>
      <c r="D546" s="75"/>
      <c r="E546" s="75"/>
      <c r="F546" s="75"/>
      <c r="G546" s="75"/>
      <c r="H546" s="75"/>
      <c r="I546" s="75"/>
      <c r="J546" s="76"/>
    </row>
    <row r="547" spans="1:10" x14ac:dyDescent="0.2">
      <c r="A547" s="15" t="s">
        <v>51</v>
      </c>
      <c r="C547" s="211" t="s">
        <v>164</v>
      </c>
      <c r="D547" s="77"/>
      <c r="E547" s="77"/>
      <c r="F547" s="77"/>
      <c r="G547" s="77"/>
      <c r="H547" s="77"/>
      <c r="I547" s="77"/>
      <c r="J547" s="78"/>
    </row>
    <row r="548" spans="1:10" x14ac:dyDescent="0.2">
      <c r="C548" s="211" t="s">
        <v>165</v>
      </c>
      <c r="D548" s="77"/>
      <c r="E548" s="77"/>
      <c r="F548" s="77"/>
      <c r="G548" s="77"/>
      <c r="H548" s="77"/>
      <c r="I548" s="77"/>
      <c r="J548" s="78"/>
    </row>
    <row r="549" spans="1:10" x14ac:dyDescent="0.2">
      <c r="C549" s="43"/>
      <c r="D549" s="77"/>
      <c r="E549" s="77"/>
      <c r="F549" s="77"/>
      <c r="G549" s="77"/>
      <c r="H549" s="77"/>
      <c r="I549" s="77"/>
      <c r="J549" s="78"/>
    </row>
    <row r="550" spans="1:10" x14ac:dyDescent="0.2">
      <c r="C550" s="44"/>
      <c r="D550" s="79"/>
      <c r="E550" s="79"/>
      <c r="F550" s="79"/>
      <c r="G550" s="79"/>
      <c r="H550" s="79"/>
      <c r="I550" s="79"/>
      <c r="J550" s="80"/>
    </row>
    <row r="551" spans="1:10" x14ac:dyDescent="0.2">
      <c r="A551" s="4"/>
      <c r="C551" s="29"/>
      <c r="D551" s="29"/>
      <c r="E551" s="29"/>
      <c r="F551" s="29"/>
      <c r="G551" s="29"/>
      <c r="H551" s="29"/>
      <c r="I551" s="29"/>
      <c r="J551" s="29"/>
    </row>
    <row r="552" spans="1:10" x14ac:dyDescent="0.2">
      <c r="A552" s="14" t="s">
        <v>53</v>
      </c>
      <c r="C552" s="209" t="s">
        <v>139</v>
      </c>
      <c r="D552" s="81"/>
      <c r="E552" s="81"/>
      <c r="F552" s="81"/>
      <c r="G552" s="81"/>
      <c r="H552" s="81"/>
      <c r="I552" s="81"/>
      <c r="J552" s="82"/>
    </row>
    <row r="553" spans="1:10" x14ac:dyDescent="0.2">
      <c r="A553" s="15"/>
      <c r="C553" s="210"/>
      <c r="D553" s="83"/>
      <c r="E553" s="83"/>
      <c r="F553" s="83"/>
      <c r="G553" s="83"/>
      <c r="H553" s="83"/>
      <c r="I553" s="83"/>
      <c r="J553" s="84"/>
    </row>
    <row r="554" spans="1:10" x14ac:dyDescent="0.2">
      <c r="C554" s="47"/>
      <c r="D554" s="83"/>
      <c r="E554" s="83"/>
      <c r="F554" s="83"/>
      <c r="G554" s="83"/>
      <c r="H554" s="83"/>
      <c r="I554" s="83"/>
      <c r="J554" s="84"/>
    </row>
    <row r="555" spans="1:10" x14ac:dyDescent="0.2">
      <c r="C555" s="47"/>
      <c r="D555" s="83"/>
      <c r="E555" s="83"/>
      <c r="F555" s="83"/>
      <c r="G555" s="83"/>
      <c r="H555" s="83"/>
      <c r="I555" s="83"/>
      <c r="J555" s="84"/>
    </row>
    <row r="556" spans="1:10" x14ac:dyDescent="0.2">
      <c r="C556" s="85"/>
      <c r="D556" s="86"/>
      <c r="E556" s="86"/>
      <c r="F556" s="86"/>
      <c r="G556" s="86"/>
      <c r="H556" s="86"/>
      <c r="I556" s="86"/>
      <c r="J556" s="87"/>
    </row>
    <row r="557" spans="1:10" x14ac:dyDescent="0.2">
      <c r="A557" s="1"/>
      <c r="C557" s="199"/>
      <c r="D557" s="199"/>
      <c r="E557" s="199"/>
      <c r="F557" s="199"/>
      <c r="G557" s="199"/>
      <c r="H557" s="199"/>
      <c r="I557" s="199"/>
      <c r="J557" s="199"/>
    </row>
    <row r="558" spans="1:10" x14ac:dyDescent="0.2">
      <c r="A558" s="14" t="s">
        <v>55</v>
      </c>
      <c r="C558" s="49" t="s">
        <v>166</v>
      </c>
      <c r="D558" s="81"/>
      <c r="E558" s="81"/>
      <c r="F558" s="81"/>
      <c r="G558" s="81"/>
      <c r="H558" s="81"/>
      <c r="I558" s="81"/>
      <c r="J558" s="82"/>
    </row>
    <row r="559" spans="1:10" x14ac:dyDescent="0.2">
      <c r="A559" s="15"/>
      <c r="C559" s="46" t="s">
        <v>167</v>
      </c>
      <c r="D559" s="83"/>
      <c r="E559" s="83"/>
      <c r="F559" s="83"/>
      <c r="G559" s="83"/>
      <c r="H559" s="83"/>
      <c r="I559" s="83"/>
      <c r="J559" s="84"/>
    </row>
    <row r="560" spans="1:10" x14ac:dyDescent="0.2">
      <c r="C560" s="46" t="s">
        <v>168</v>
      </c>
      <c r="D560" s="83"/>
      <c r="E560" s="83"/>
      <c r="F560" s="83"/>
      <c r="G560" s="83"/>
      <c r="H560" s="83"/>
      <c r="I560" s="83"/>
      <c r="J560" s="84"/>
    </row>
    <row r="561" spans="1:10" x14ac:dyDescent="0.2">
      <c r="C561" s="46" t="s">
        <v>169</v>
      </c>
      <c r="D561" s="83"/>
      <c r="E561" s="83"/>
      <c r="F561" s="83"/>
      <c r="G561" s="83"/>
      <c r="H561" s="83"/>
      <c r="I561" s="83"/>
      <c r="J561" s="84"/>
    </row>
    <row r="562" spans="1:10" x14ac:dyDescent="0.2">
      <c r="C562" s="46" t="s">
        <v>170</v>
      </c>
      <c r="D562" s="83"/>
      <c r="E562" s="83"/>
      <c r="F562" s="83"/>
      <c r="G562" s="83"/>
      <c r="H562" s="83"/>
      <c r="I562" s="83"/>
      <c r="J562" s="84"/>
    </row>
    <row r="563" spans="1:10" x14ac:dyDescent="0.2">
      <c r="C563" s="46"/>
      <c r="D563" s="83"/>
      <c r="E563" s="83"/>
      <c r="F563" s="83"/>
      <c r="G563" s="83"/>
      <c r="H563" s="83"/>
      <c r="I563" s="83"/>
      <c r="J563" s="84"/>
    </row>
    <row r="564" spans="1:10" x14ac:dyDescent="0.2">
      <c r="C564" s="47"/>
      <c r="D564" s="83"/>
      <c r="E564" s="83"/>
      <c r="F564" s="83"/>
      <c r="G564" s="83"/>
      <c r="H564" s="83"/>
      <c r="I564" s="83"/>
      <c r="J564" s="84"/>
    </row>
    <row r="565" spans="1:10" x14ac:dyDescent="0.2">
      <c r="C565" s="85"/>
      <c r="D565" s="86"/>
      <c r="E565" s="86"/>
      <c r="F565" s="86"/>
      <c r="G565" s="86"/>
      <c r="H565" s="86"/>
      <c r="I565" s="86"/>
      <c r="J565" s="87"/>
    </row>
    <row r="566" spans="1:10" x14ac:dyDescent="0.2">
      <c r="A566" s="1"/>
      <c r="C566" s="199"/>
      <c r="D566" s="199"/>
      <c r="E566" s="199"/>
      <c r="F566" s="199"/>
      <c r="G566" s="199"/>
      <c r="H566" s="199"/>
      <c r="I566" s="199"/>
      <c r="J566" s="199"/>
    </row>
    <row r="567" spans="1:10" x14ac:dyDescent="0.2">
      <c r="A567" s="2" t="s">
        <v>56</v>
      </c>
      <c r="C567" s="307">
        <v>0</v>
      </c>
      <c r="D567" s="308"/>
      <c r="F567" s="309" t="s">
        <v>57</v>
      </c>
      <c r="G567" s="310"/>
      <c r="I567" s="307">
        <v>0</v>
      </c>
      <c r="J567" s="308"/>
    </row>
    <row r="568" spans="1:10" x14ac:dyDescent="0.2">
      <c r="A568" s="4"/>
      <c r="B568" s="1"/>
      <c r="C568" s="202"/>
      <c r="D568" s="202"/>
      <c r="E568" s="1"/>
      <c r="F568" s="30"/>
      <c r="G568" s="30"/>
      <c r="I568" s="199"/>
      <c r="J568" s="199"/>
    </row>
    <row r="569" spans="1:10" x14ac:dyDescent="0.2">
      <c r="A569" s="196"/>
      <c r="B569" s="196" t="s">
        <v>18</v>
      </c>
      <c r="C569" s="197"/>
      <c r="D569" s="197"/>
      <c r="E569" s="198"/>
      <c r="G569" s="202"/>
      <c r="H569" s="1"/>
      <c r="I569" s="1"/>
      <c r="J569" s="1"/>
    </row>
    <row r="570" spans="1:10" x14ac:dyDescent="0.2">
      <c r="A570" s="34" t="s">
        <v>13</v>
      </c>
      <c r="B570" s="35"/>
      <c r="C570" s="90" t="s">
        <v>16</v>
      </c>
      <c r="D570" s="34" t="s">
        <v>58</v>
      </c>
      <c r="E570" s="42"/>
      <c r="F570" s="90" t="s">
        <v>59</v>
      </c>
      <c r="G570" s="36" t="s">
        <v>60</v>
      </c>
      <c r="H570" s="35"/>
      <c r="I570" s="90" t="s">
        <v>61</v>
      </c>
      <c r="J570" s="90" t="s">
        <v>62</v>
      </c>
    </row>
    <row r="571" spans="1:10" x14ac:dyDescent="0.2">
      <c r="A571" s="10">
        <v>43131</v>
      </c>
      <c r="B571" s="100">
        <v>1</v>
      </c>
      <c r="C571" s="16">
        <v>132</v>
      </c>
      <c r="D571" s="95">
        <v>0</v>
      </c>
      <c r="E571" s="99"/>
      <c r="F571" s="17">
        <f>C571</f>
        <v>132</v>
      </c>
      <c r="G571" s="18">
        <f>D571</f>
        <v>0</v>
      </c>
      <c r="H571" s="19"/>
      <c r="I571" s="20">
        <f t="shared" ref="I571:I582" si="24">F571/$F$227</f>
        <v>4.0547626412600972E-5</v>
      </c>
      <c r="J571" s="20">
        <f t="shared" ref="J571:J582" si="25">G571/$F$227</f>
        <v>0</v>
      </c>
    </row>
    <row r="572" spans="1:10" x14ac:dyDescent="0.2">
      <c r="A572" s="11">
        <v>43159</v>
      </c>
      <c r="B572" s="101">
        <v>2</v>
      </c>
      <c r="C572" s="200">
        <v>87</v>
      </c>
      <c r="D572" s="201">
        <v>0</v>
      </c>
      <c r="E572" s="204"/>
      <c r="F572" s="21">
        <f t="shared" ref="F572:F582" si="26">C572+F571</f>
        <v>219</v>
      </c>
      <c r="G572" s="22">
        <f t="shared" ref="G572:G582" si="27">D572+G571</f>
        <v>0</v>
      </c>
      <c r="H572" s="23"/>
      <c r="I572" s="24">
        <f t="shared" si="24"/>
        <v>6.7272198366360707E-5</v>
      </c>
      <c r="J572" s="24">
        <f t="shared" si="25"/>
        <v>0</v>
      </c>
    </row>
    <row r="573" spans="1:10" x14ac:dyDescent="0.2">
      <c r="A573" s="10">
        <v>43190</v>
      </c>
      <c r="B573" s="100">
        <v>3</v>
      </c>
      <c r="C573" s="16">
        <v>21</v>
      </c>
      <c r="D573" s="95">
        <v>0</v>
      </c>
      <c r="E573" s="99"/>
      <c r="F573" s="17">
        <f t="shared" si="26"/>
        <v>240</v>
      </c>
      <c r="G573" s="18">
        <f t="shared" si="27"/>
        <v>0</v>
      </c>
      <c r="H573" s="19"/>
      <c r="I573" s="20">
        <f t="shared" si="24"/>
        <v>7.3722957113819959E-5</v>
      </c>
      <c r="J573" s="20">
        <f t="shared" si="25"/>
        <v>0</v>
      </c>
    </row>
    <row r="574" spans="1:10" x14ac:dyDescent="0.2">
      <c r="A574" s="11">
        <v>43220</v>
      </c>
      <c r="B574" s="101">
        <v>4</v>
      </c>
      <c r="C574" s="200">
        <v>5</v>
      </c>
      <c r="D574" s="201">
        <v>0</v>
      </c>
      <c r="E574" s="204"/>
      <c r="F574" s="21">
        <f t="shared" si="26"/>
        <v>245</v>
      </c>
      <c r="G574" s="22">
        <f t="shared" si="27"/>
        <v>0</v>
      </c>
      <c r="H574" s="23"/>
      <c r="I574" s="24">
        <f t="shared" si="24"/>
        <v>7.5258852053691197E-5</v>
      </c>
      <c r="J574" s="24">
        <f t="shared" si="25"/>
        <v>0</v>
      </c>
    </row>
    <row r="575" spans="1:10" x14ac:dyDescent="0.2">
      <c r="A575" s="10">
        <v>43251</v>
      </c>
      <c r="B575" s="100">
        <v>5</v>
      </c>
      <c r="C575" s="16">
        <v>10</v>
      </c>
      <c r="D575" s="95">
        <v>0</v>
      </c>
      <c r="E575" s="99"/>
      <c r="F575" s="17">
        <f t="shared" si="26"/>
        <v>255</v>
      </c>
      <c r="G575" s="18">
        <f t="shared" si="27"/>
        <v>0</v>
      </c>
      <c r="H575" s="19"/>
      <c r="I575" s="20">
        <f t="shared" si="24"/>
        <v>7.83306419334337E-5</v>
      </c>
      <c r="J575" s="20">
        <f t="shared" si="25"/>
        <v>0</v>
      </c>
    </row>
    <row r="576" spans="1:10" x14ac:dyDescent="0.2">
      <c r="A576" s="11">
        <v>43281</v>
      </c>
      <c r="B576" s="101">
        <v>6</v>
      </c>
      <c r="C576" s="200">
        <v>320</v>
      </c>
      <c r="D576" s="201">
        <v>0</v>
      </c>
      <c r="E576" s="204"/>
      <c r="F576" s="21">
        <f t="shared" si="26"/>
        <v>575</v>
      </c>
      <c r="G576" s="22">
        <f t="shared" si="27"/>
        <v>0</v>
      </c>
      <c r="H576" s="23"/>
      <c r="I576" s="24">
        <f t="shared" si="24"/>
        <v>1.7662791808519364E-4</v>
      </c>
      <c r="J576" s="24">
        <f t="shared" si="25"/>
        <v>0</v>
      </c>
    </row>
    <row r="577" spans="1:10" x14ac:dyDescent="0.2">
      <c r="A577" s="10">
        <v>43312</v>
      </c>
      <c r="B577" s="100">
        <v>7</v>
      </c>
      <c r="C577" s="16">
        <v>320</v>
      </c>
      <c r="D577" s="95">
        <v>0</v>
      </c>
      <c r="E577" s="99"/>
      <c r="F577" s="17">
        <f t="shared" si="26"/>
        <v>895</v>
      </c>
      <c r="G577" s="18">
        <f t="shared" si="27"/>
        <v>0</v>
      </c>
      <c r="H577" s="19"/>
      <c r="I577" s="20">
        <f t="shared" si="24"/>
        <v>2.7492519423695359E-4</v>
      </c>
      <c r="J577" s="20">
        <f t="shared" si="25"/>
        <v>0</v>
      </c>
    </row>
    <row r="578" spans="1:10" x14ac:dyDescent="0.2">
      <c r="A578" s="11">
        <v>43343</v>
      </c>
      <c r="B578" s="101">
        <v>8</v>
      </c>
      <c r="C578" s="200">
        <v>320</v>
      </c>
      <c r="D578" s="201">
        <v>0</v>
      </c>
      <c r="E578" s="204"/>
      <c r="F578" s="21">
        <f t="shared" si="26"/>
        <v>1215</v>
      </c>
      <c r="G578" s="22">
        <f t="shared" si="27"/>
        <v>0</v>
      </c>
      <c r="H578" s="23"/>
      <c r="I578" s="24">
        <f t="shared" si="24"/>
        <v>3.7322247038871348E-4</v>
      </c>
      <c r="J578" s="24">
        <f t="shared" si="25"/>
        <v>0</v>
      </c>
    </row>
    <row r="579" spans="1:10" x14ac:dyDescent="0.2">
      <c r="A579" s="10">
        <v>43373</v>
      </c>
      <c r="B579" s="100">
        <v>9</v>
      </c>
      <c r="C579" s="16">
        <v>320</v>
      </c>
      <c r="D579" s="95">
        <v>0</v>
      </c>
      <c r="E579" s="99"/>
      <c r="F579" s="17">
        <f t="shared" si="26"/>
        <v>1535</v>
      </c>
      <c r="G579" s="18">
        <f t="shared" si="27"/>
        <v>0</v>
      </c>
      <c r="H579" s="19"/>
      <c r="I579" s="20">
        <f t="shared" si="24"/>
        <v>4.7151974654047342E-4</v>
      </c>
      <c r="J579" s="20">
        <f t="shared" si="25"/>
        <v>0</v>
      </c>
    </row>
    <row r="580" spans="1:10" x14ac:dyDescent="0.2">
      <c r="A580" s="11">
        <v>43404</v>
      </c>
      <c r="B580" s="101">
        <v>10</v>
      </c>
      <c r="C580" s="200">
        <v>320</v>
      </c>
      <c r="D580" s="201">
        <v>0</v>
      </c>
      <c r="E580" s="204"/>
      <c r="F580" s="21">
        <f t="shared" si="26"/>
        <v>1855</v>
      </c>
      <c r="G580" s="22">
        <f t="shared" si="27"/>
        <v>0</v>
      </c>
      <c r="H580" s="23"/>
      <c r="I580" s="24">
        <f t="shared" si="24"/>
        <v>5.6981702269223342E-4</v>
      </c>
      <c r="J580" s="24">
        <f t="shared" si="25"/>
        <v>0</v>
      </c>
    </row>
    <row r="581" spans="1:10" x14ac:dyDescent="0.2">
      <c r="A581" s="10">
        <v>43434</v>
      </c>
      <c r="B581" s="100">
        <v>11</v>
      </c>
      <c r="C581" s="16">
        <v>320</v>
      </c>
      <c r="D581" s="95">
        <v>0</v>
      </c>
      <c r="E581" s="99"/>
      <c r="F581" s="17">
        <f t="shared" si="26"/>
        <v>2175</v>
      </c>
      <c r="G581" s="18">
        <f t="shared" si="27"/>
        <v>0</v>
      </c>
      <c r="H581" s="19"/>
      <c r="I581" s="20">
        <f t="shared" si="24"/>
        <v>6.6811429884399331E-4</v>
      </c>
      <c r="J581" s="20">
        <f t="shared" si="25"/>
        <v>0</v>
      </c>
    </row>
    <row r="582" spans="1:10" x14ac:dyDescent="0.2">
      <c r="A582" s="11">
        <v>43465</v>
      </c>
      <c r="B582" s="101">
        <v>12</v>
      </c>
      <c r="C582" s="200">
        <v>320</v>
      </c>
      <c r="D582" s="201">
        <v>0</v>
      </c>
      <c r="E582" s="204"/>
      <c r="F582" s="21">
        <f t="shared" si="26"/>
        <v>2495</v>
      </c>
      <c r="G582" s="22">
        <f t="shared" si="27"/>
        <v>0</v>
      </c>
      <c r="H582" s="23"/>
      <c r="I582" s="24">
        <f t="shared" si="24"/>
        <v>7.664115749957532E-4</v>
      </c>
      <c r="J582" s="24">
        <f t="shared" si="25"/>
        <v>0</v>
      </c>
    </row>
    <row r="583" spans="1:10" x14ac:dyDescent="0.2">
      <c r="A583" s="37" t="s">
        <v>63</v>
      </c>
      <c r="B583" s="102">
        <v>13</v>
      </c>
      <c r="C583" s="90">
        <f>SUM(C571:C582)</f>
        <v>2495</v>
      </c>
      <c r="D583" s="34">
        <f>SUM(D571:D582)</f>
        <v>0</v>
      </c>
      <c r="E583" s="42"/>
      <c r="F583" s="38">
        <f>F582</f>
        <v>2495</v>
      </c>
      <c r="G583" s="39">
        <f>G582</f>
        <v>0</v>
      </c>
      <c r="H583" s="40"/>
      <c r="I583" s="41">
        <f>I582</f>
        <v>7.664115749957532E-4</v>
      </c>
      <c r="J583" s="41">
        <f>J582</f>
        <v>0</v>
      </c>
    </row>
    <row r="584" spans="1:10" x14ac:dyDescent="0.2">
      <c r="A584" s="33"/>
      <c r="B584" s="183"/>
      <c r="C584" s="202"/>
      <c r="D584" s="202"/>
      <c r="E584" s="26"/>
      <c r="F584" s="91"/>
      <c r="G584" s="91"/>
      <c r="H584" s="96"/>
      <c r="I584" s="96"/>
      <c r="J584" s="96"/>
    </row>
    <row r="585" spans="1:10" x14ac:dyDescent="0.2">
      <c r="A585" s="57"/>
      <c r="B585" s="57"/>
      <c r="C585" s="58" t="s">
        <v>160</v>
      </c>
      <c r="D585" s="57" t="str">
        <f>C587</f>
        <v>Mantenimiento del Parque Vehícular</v>
      </c>
      <c r="E585" s="57"/>
      <c r="F585" s="57"/>
      <c r="G585" s="57"/>
      <c r="H585" s="57"/>
      <c r="I585" s="57"/>
      <c r="J585" s="57"/>
    </row>
    <row r="586" spans="1:10" x14ac:dyDescent="0.2">
      <c r="I586" s="326" t="s">
        <v>29</v>
      </c>
      <c r="J586" s="327"/>
    </row>
    <row r="587" spans="1:10" x14ac:dyDescent="0.2">
      <c r="A587" s="2" t="s">
        <v>23</v>
      </c>
      <c r="C587" s="311" t="s">
        <v>172</v>
      </c>
      <c r="D587" s="312"/>
      <c r="E587" s="312"/>
      <c r="F587" s="312"/>
      <c r="G587" s="312"/>
      <c r="H587" s="56"/>
      <c r="I587" s="112" t="s">
        <v>327</v>
      </c>
      <c r="J587" s="115">
        <f>beneficiarios!N221</f>
        <v>0</v>
      </c>
    </row>
    <row r="588" spans="1:10" x14ac:dyDescent="0.2">
      <c r="A588" s="2" t="s">
        <v>31</v>
      </c>
      <c r="C588" s="313" t="s">
        <v>131</v>
      </c>
      <c r="D588" s="314"/>
      <c r="E588" s="314"/>
      <c r="F588" s="314"/>
      <c r="G588" s="315"/>
      <c r="H588" s="56"/>
      <c r="I588" s="112">
        <v>2</v>
      </c>
      <c r="J588" s="115">
        <f>beneficiarios!N222</f>
        <v>0</v>
      </c>
    </row>
    <row r="589" spans="1:10" x14ac:dyDescent="0.2">
      <c r="A589" s="109" t="s">
        <v>33</v>
      </c>
      <c r="C589" s="313" t="s">
        <v>173</v>
      </c>
      <c r="D589" s="314"/>
      <c r="E589" s="314"/>
      <c r="F589" s="314"/>
      <c r="G589" s="315"/>
      <c r="H589" s="56"/>
      <c r="I589" s="113">
        <v>3</v>
      </c>
      <c r="J589" s="115">
        <f>beneficiarios!N223</f>
        <v>0</v>
      </c>
    </row>
    <row r="590" spans="1:10" x14ac:dyDescent="0.2">
      <c r="A590" s="109" t="s">
        <v>345</v>
      </c>
      <c r="C590" s="316" t="s">
        <v>174</v>
      </c>
      <c r="D590" s="317"/>
      <c r="E590" s="317"/>
      <c r="F590" s="317"/>
      <c r="G590" s="318"/>
      <c r="H590" s="56"/>
      <c r="I590" s="113">
        <v>4</v>
      </c>
      <c r="J590" s="115">
        <f>beneficiarios!N224</f>
        <v>0</v>
      </c>
    </row>
    <row r="591" spans="1:10" x14ac:dyDescent="0.2">
      <c r="A591" s="1"/>
    </row>
    <row r="592" spans="1:10" x14ac:dyDescent="0.2">
      <c r="A592" s="2" t="s">
        <v>36</v>
      </c>
      <c r="C592" s="319">
        <v>43101</v>
      </c>
      <c r="D592" s="320"/>
      <c r="F592" s="203" t="s">
        <v>37</v>
      </c>
      <c r="G592" s="32"/>
      <c r="I592" s="319">
        <v>43465</v>
      </c>
      <c r="J592" s="320"/>
    </row>
    <row r="593" spans="1:10" x14ac:dyDescent="0.2"/>
    <row r="594" spans="1:10" x14ac:dyDescent="0.2">
      <c r="A594" s="321" t="s">
        <v>38</v>
      </c>
      <c r="B594" s="322"/>
      <c r="C594" s="319">
        <v>43019</v>
      </c>
      <c r="D594" s="323"/>
      <c r="E594" s="13"/>
      <c r="F594" s="203" t="s">
        <v>101</v>
      </c>
      <c r="G594" s="32"/>
      <c r="I594" s="324" t="s">
        <v>40</v>
      </c>
      <c r="J594" s="325"/>
    </row>
    <row r="595" spans="1:10" ht="13.5" thickBot="1" x14ac:dyDescent="0.25"/>
    <row r="596" spans="1:10" ht="25.5" customHeight="1" thickBot="1" x14ac:dyDescent="0.25">
      <c r="A596" s="294" t="s">
        <v>41</v>
      </c>
      <c r="B596" s="295"/>
      <c r="C596" s="296" t="s">
        <v>172</v>
      </c>
      <c r="D596" s="297"/>
      <c r="E596" s="294" t="s">
        <v>43</v>
      </c>
      <c r="F596" s="295"/>
      <c r="G596" s="296" t="s">
        <v>175</v>
      </c>
      <c r="H596" s="297"/>
      <c r="I596" s="106" t="s">
        <v>45</v>
      </c>
      <c r="J596" s="107" t="s">
        <v>46</v>
      </c>
    </row>
    <row r="597" spans="1:10" x14ac:dyDescent="0.2"/>
    <row r="598" spans="1:10" x14ac:dyDescent="0.2">
      <c r="A598" s="27" t="s">
        <v>47</v>
      </c>
      <c r="C598" s="298" t="s">
        <v>176</v>
      </c>
      <c r="D598" s="299"/>
      <c r="E598" s="299"/>
      <c r="F598" s="299"/>
      <c r="G598" s="299"/>
      <c r="H598" s="299"/>
      <c r="I598" s="299"/>
      <c r="J598" s="300"/>
    </row>
    <row r="599" spans="1:10" x14ac:dyDescent="0.2">
      <c r="A599" s="28"/>
      <c r="C599" s="301"/>
      <c r="D599" s="302"/>
      <c r="E599" s="302"/>
      <c r="F599" s="302"/>
      <c r="G599" s="302"/>
      <c r="H599" s="302"/>
      <c r="I599" s="302"/>
      <c r="J599" s="303"/>
    </row>
    <row r="600" spans="1:10" x14ac:dyDescent="0.2">
      <c r="A600" s="1"/>
      <c r="C600" s="301"/>
      <c r="D600" s="302"/>
      <c r="E600" s="302"/>
      <c r="F600" s="302"/>
      <c r="G600" s="302"/>
      <c r="H600" s="302"/>
      <c r="I600" s="302"/>
      <c r="J600" s="303"/>
    </row>
    <row r="601" spans="1:10" x14ac:dyDescent="0.2">
      <c r="A601" s="1"/>
      <c r="C601" s="304"/>
      <c r="D601" s="305"/>
      <c r="E601" s="305"/>
      <c r="F601" s="305"/>
      <c r="G601" s="305"/>
      <c r="H601" s="305"/>
      <c r="I601" s="305"/>
      <c r="J601" s="306"/>
    </row>
    <row r="602" spans="1:10" x14ac:dyDescent="0.2">
      <c r="A602" s="1"/>
      <c r="C602" s="199"/>
      <c r="D602" s="199"/>
      <c r="E602" s="199"/>
      <c r="F602" s="199"/>
      <c r="G602" s="199"/>
      <c r="H602" s="199"/>
      <c r="I602" s="199"/>
      <c r="J602" s="199"/>
    </row>
    <row r="603" spans="1:10" x14ac:dyDescent="0.2">
      <c r="A603" s="14" t="s">
        <v>49</v>
      </c>
      <c r="C603" s="45" t="s">
        <v>177</v>
      </c>
      <c r="D603" s="75"/>
      <c r="E603" s="75"/>
      <c r="F603" s="75"/>
      <c r="G603" s="75"/>
      <c r="H603" s="75"/>
      <c r="I603" s="75"/>
      <c r="J603" s="76"/>
    </row>
    <row r="604" spans="1:10" x14ac:dyDescent="0.2">
      <c r="A604" s="15" t="s">
        <v>51</v>
      </c>
      <c r="C604" s="43"/>
      <c r="D604" s="77"/>
      <c r="E604" s="77"/>
      <c r="F604" s="77"/>
      <c r="G604" s="77"/>
      <c r="H604" s="77"/>
      <c r="I604" s="77"/>
      <c r="J604" s="78"/>
    </row>
    <row r="605" spans="1:10" x14ac:dyDescent="0.2">
      <c r="C605" s="43"/>
      <c r="D605" s="77"/>
      <c r="E605" s="77"/>
      <c r="F605" s="77"/>
      <c r="G605" s="77"/>
      <c r="H605" s="77"/>
      <c r="I605" s="77"/>
      <c r="J605" s="78"/>
    </row>
    <row r="606" spans="1:10" x14ac:dyDescent="0.2">
      <c r="C606" s="43"/>
      <c r="D606" s="77"/>
      <c r="E606" s="77"/>
      <c r="F606" s="77"/>
      <c r="G606" s="77"/>
      <c r="H606" s="77"/>
      <c r="I606" s="77"/>
      <c r="J606" s="78"/>
    </row>
    <row r="607" spans="1:10" x14ac:dyDescent="0.2">
      <c r="C607" s="44"/>
      <c r="D607" s="79"/>
      <c r="E607" s="79"/>
      <c r="F607" s="79"/>
      <c r="G607" s="79"/>
      <c r="H607" s="79"/>
      <c r="I607" s="79"/>
      <c r="J607" s="80"/>
    </row>
    <row r="608" spans="1:10" x14ac:dyDescent="0.2">
      <c r="A608" s="4"/>
      <c r="C608" s="29"/>
      <c r="D608" s="29"/>
      <c r="E608" s="29"/>
      <c r="F608" s="29"/>
      <c r="G608" s="29"/>
      <c r="H608" s="29"/>
      <c r="I608" s="29"/>
      <c r="J608" s="29"/>
    </row>
    <row r="609" spans="1:10" x14ac:dyDescent="0.2">
      <c r="A609" s="14" t="s">
        <v>53</v>
      </c>
      <c r="C609" s="49" t="s">
        <v>178</v>
      </c>
      <c r="D609" s="81"/>
      <c r="E609" s="81"/>
      <c r="F609" s="81"/>
      <c r="G609" s="81"/>
      <c r="H609" s="81"/>
      <c r="I609" s="81"/>
      <c r="J609" s="82"/>
    </row>
    <row r="610" spans="1:10" x14ac:dyDescent="0.2">
      <c r="A610" s="15"/>
      <c r="C610" s="47"/>
      <c r="D610" s="83"/>
      <c r="E610" s="83"/>
      <c r="F610" s="83"/>
      <c r="G610" s="83"/>
      <c r="H610" s="83"/>
      <c r="I610" s="83"/>
      <c r="J610" s="84"/>
    </row>
    <row r="611" spans="1:10" x14ac:dyDescent="0.2">
      <c r="C611" s="47"/>
      <c r="D611" s="83"/>
      <c r="E611" s="83"/>
      <c r="F611" s="83"/>
      <c r="G611" s="83"/>
      <c r="H611" s="83"/>
      <c r="I611" s="83"/>
      <c r="J611" s="84"/>
    </row>
    <row r="612" spans="1:10" x14ac:dyDescent="0.2">
      <c r="C612" s="47"/>
      <c r="D612" s="83"/>
      <c r="E612" s="83"/>
      <c r="F612" s="83"/>
      <c r="G612" s="83"/>
      <c r="H612" s="83"/>
      <c r="I612" s="83"/>
      <c r="J612" s="84"/>
    </row>
    <row r="613" spans="1:10" x14ac:dyDescent="0.2">
      <c r="C613" s="85"/>
      <c r="D613" s="86"/>
      <c r="E613" s="86"/>
      <c r="F613" s="86"/>
      <c r="G613" s="86"/>
      <c r="H613" s="86"/>
      <c r="I613" s="86"/>
      <c r="J613" s="87"/>
    </row>
    <row r="614" spans="1:10" x14ac:dyDescent="0.2">
      <c r="A614" s="1"/>
      <c r="C614" s="199"/>
      <c r="D614" s="199"/>
      <c r="E614" s="199"/>
      <c r="F614" s="199"/>
      <c r="G614" s="199"/>
      <c r="H614" s="199"/>
      <c r="I614" s="199"/>
      <c r="J614" s="199"/>
    </row>
    <row r="615" spans="1:10" x14ac:dyDescent="0.2">
      <c r="A615" s="14" t="s">
        <v>55</v>
      </c>
      <c r="C615" s="212" t="s">
        <v>179</v>
      </c>
      <c r="D615" s="81"/>
      <c r="E615" s="81"/>
      <c r="F615" s="81"/>
      <c r="G615" s="81"/>
      <c r="H615" s="81"/>
      <c r="I615" s="81"/>
      <c r="J615" s="82"/>
    </row>
    <row r="616" spans="1:10" x14ac:dyDescent="0.2">
      <c r="A616" s="15"/>
      <c r="C616" s="213" t="s">
        <v>180</v>
      </c>
      <c r="D616" s="83"/>
      <c r="E616" s="83"/>
      <c r="F616" s="83"/>
      <c r="G616" s="83"/>
      <c r="H616" s="83"/>
      <c r="I616" s="83"/>
      <c r="J616" s="84"/>
    </row>
    <row r="617" spans="1:10" x14ac:dyDescent="0.2">
      <c r="C617" s="213" t="s">
        <v>181</v>
      </c>
      <c r="D617" s="83"/>
      <c r="E617" s="83"/>
      <c r="F617" s="83"/>
      <c r="G617" s="83"/>
      <c r="H617" s="83"/>
      <c r="I617" s="83"/>
      <c r="J617" s="84"/>
    </row>
    <row r="618" spans="1:10" x14ac:dyDescent="0.2">
      <c r="C618" s="213" t="s">
        <v>182</v>
      </c>
      <c r="D618" s="83"/>
      <c r="E618" s="83"/>
      <c r="F618" s="83"/>
      <c r="G618" s="83"/>
      <c r="H618" s="83"/>
      <c r="I618" s="83"/>
      <c r="J618" s="84"/>
    </row>
    <row r="619" spans="1:10" x14ac:dyDescent="0.2">
      <c r="C619" s="46"/>
      <c r="D619" s="83"/>
      <c r="E619" s="83"/>
      <c r="F619" s="83"/>
      <c r="G619" s="83"/>
      <c r="H619" s="83"/>
      <c r="I619" s="83"/>
      <c r="J619" s="84"/>
    </row>
    <row r="620" spans="1:10" x14ac:dyDescent="0.2">
      <c r="C620" s="46"/>
      <c r="D620" s="83"/>
      <c r="E620" s="83"/>
      <c r="F620" s="83"/>
      <c r="G620" s="83"/>
      <c r="H620" s="83"/>
      <c r="I620" s="83"/>
      <c r="J620" s="84"/>
    </row>
    <row r="621" spans="1:10" x14ac:dyDescent="0.2">
      <c r="C621" s="47"/>
      <c r="D621" s="83"/>
      <c r="E621" s="83"/>
      <c r="F621" s="83"/>
      <c r="G621" s="83"/>
      <c r="H621" s="83"/>
      <c r="I621" s="83"/>
      <c r="J621" s="84"/>
    </row>
    <row r="622" spans="1:10" x14ac:dyDescent="0.2">
      <c r="C622" s="85"/>
      <c r="D622" s="86"/>
      <c r="E622" s="86"/>
      <c r="F622" s="86"/>
      <c r="G622" s="86"/>
      <c r="H622" s="86"/>
      <c r="I622" s="86"/>
      <c r="J622" s="87"/>
    </row>
    <row r="623" spans="1:10" x14ac:dyDescent="0.2">
      <c r="A623" s="1"/>
      <c r="C623" s="199"/>
      <c r="D623" s="199"/>
      <c r="E623" s="199"/>
      <c r="F623" s="199"/>
      <c r="G623" s="199"/>
      <c r="H623" s="199"/>
      <c r="I623" s="199"/>
      <c r="J623" s="199"/>
    </row>
    <row r="624" spans="1:10" x14ac:dyDescent="0.2">
      <c r="A624" s="2" t="s">
        <v>56</v>
      </c>
      <c r="C624" s="307">
        <v>0</v>
      </c>
      <c r="D624" s="308"/>
      <c r="F624" s="309" t="s">
        <v>57</v>
      </c>
      <c r="G624" s="310"/>
      <c r="I624" s="307">
        <v>0</v>
      </c>
      <c r="J624" s="308"/>
    </row>
    <row r="625" spans="1:10" x14ac:dyDescent="0.2">
      <c r="A625" s="4"/>
      <c r="B625" s="1"/>
      <c r="C625" s="202"/>
      <c r="D625" s="202"/>
      <c r="E625" s="1"/>
      <c r="F625" s="30"/>
      <c r="G625" s="30"/>
      <c r="I625" s="199"/>
      <c r="J625" s="199"/>
    </row>
    <row r="626" spans="1:10" x14ac:dyDescent="0.2">
      <c r="A626" s="196"/>
      <c r="B626" s="196" t="s">
        <v>18</v>
      </c>
      <c r="C626" s="197"/>
      <c r="D626" s="197"/>
      <c r="E626" s="198"/>
      <c r="G626" s="202"/>
      <c r="H626" s="1"/>
      <c r="I626" s="1"/>
      <c r="J626" s="1"/>
    </row>
    <row r="627" spans="1:10" x14ac:dyDescent="0.2">
      <c r="A627" s="34" t="s">
        <v>13</v>
      </c>
      <c r="B627" s="35"/>
      <c r="C627" s="90" t="s">
        <v>16</v>
      </c>
      <c r="D627" s="34" t="s">
        <v>58</v>
      </c>
      <c r="E627" s="42"/>
      <c r="F627" s="90" t="s">
        <v>59</v>
      </c>
      <c r="G627" s="36" t="s">
        <v>60</v>
      </c>
      <c r="H627" s="35"/>
      <c r="I627" s="90" t="s">
        <v>61</v>
      </c>
      <c r="J627" s="90" t="s">
        <v>62</v>
      </c>
    </row>
    <row r="628" spans="1:10" x14ac:dyDescent="0.2">
      <c r="A628" s="10">
        <v>43131</v>
      </c>
      <c r="B628" s="100">
        <v>1</v>
      </c>
      <c r="C628" s="16">
        <v>139</v>
      </c>
      <c r="D628" s="95">
        <v>126</v>
      </c>
      <c r="E628" s="99"/>
      <c r="F628" s="17">
        <f>C628</f>
        <v>139</v>
      </c>
      <c r="G628" s="18">
        <f>D628</f>
        <v>126</v>
      </c>
      <c r="H628" s="19"/>
      <c r="I628" s="20">
        <f t="shared" ref="I628:I639" si="28">F628/$F$469</f>
        <v>4.934327298544551E-2</v>
      </c>
      <c r="J628" s="20">
        <f t="shared" ref="J628:J639" si="29">G628/$F$469</f>
        <v>4.472843450479233E-2</v>
      </c>
    </row>
    <row r="629" spans="1:10" x14ac:dyDescent="0.2">
      <c r="A629" s="11">
        <v>43159</v>
      </c>
      <c r="B629" s="101">
        <v>2</v>
      </c>
      <c r="C629" s="200">
        <v>215</v>
      </c>
      <c r="D629" s="201">
        <v>150</v>
      </c>
      <c r="E629" s="204"/>
      <c r="F629" s="21">
        <f t="shared" ref="F629:F639" si="30">C629+F628</f>
        <v>354</v>
      </c>
      <c r="G629" s="22">
        <f t="shared" ref="G629:G639" si="31">D629+G628</f>
        <v>276</v>
      </c>
      <c r="H629" s="23"/>
      <c r="I629" s="24">
        <f t="shared" si="28"/>
        <v>0.12566560170394037</v>
      </c>
      <c r="J629" s="24">
        <f t="shared" si="29"/>
        <v>9.79765708200213E-2</v>
      </c>
    </row>
    <row r="630" spans="1:10" x14ac:dyDescent="0.2">
      <c r="A630" s="10">
        <v>43190</v>
      </c>
      <c r="B630" s="100">
        <v>3</v>
      </c>
      <c r="C630" s="16">
        <v>218</v>
      </c>
      <c r="D630" s="95">
        <v>115</v>
      </c>
      <c r="E630" s="99"/>
      <c r="F630" s="17">
        <f t="shared" si="30"/>
        <v>572</v>
      </c>
      <c r="G630" s="18">
        <f t="shared" si="31"/>
        <v>391</v>
      </c>
      <c r="H630" s="19"/>
      <c r="I630" s="20">
        <f t="shared" si="28"/>
        <v>0.20305289314873978</v>
      </c>
      <c r="J630" s="20">
        <f t="shared" si="29"/>
        <v>0.13880014199503019</v>
      </c>
    </row>
    <row r="631" spans="1:10" x14ac:dyDescent="0.2">
      <c r="A631" s="11">
        <v>43220</v>
      </c>
      <c r="B631" s="101">
        <v>4</v>
      </c>
      <c r="C631" s="200">
        <v>116</v>
      </c>
      <c r="D631" s="201">
        <v>148</v>
      </c>
      <c r="E631" s="204"/>
      <c r="F631" s="21">
        <f t="shared" si="30"/>
        <v>688</v>
      </c>
      <c r="G631" s="22">
        <f t="shared" si="31"/>
        <v>539</v>
      </c>
      <c r="H631" s="23"/>
      <c r="I631" s="24">
        <f t="shared" si="28"/>
        <v>0.24423145189918352</v>
      </c>
      <c r="J631" s="24">
        <f t="shared" si="29"/>
        <v>0.19133830315938943</v>
      </c>
    </row>
    <row r="632" spans="1:10" x14ac:dyDescent="0.2">
      <c r="A632" s="10">
        <v>43251</v>
      </c>
      <c r="B632" s="100">
        <v>5</v>
      </c>
      <c r="C632" s="16">
        <v>198</v>
      </c>
      <c r="D632" s="95">
        <v>104</v>
      </c>
      <c r="E632" s="99"/>
      <c r="F632" s="17">
        <f t="shared" si="30"/>
        <v>886</v>
      </c>
      <c r="G632" s="18">
        <f t="shared" si="31"/>
        <v>643</v>
      </c>
      <c r="H632" s="19"/>
      <c r="I632" s="20">
        <f t="shared" si="28"/>
        <v>0.31451899183528575</v>
      </c>
      <c r="J632" s="20">
        <f t="shared" si="29"/>
        <v>0.22825701100461485</v>
      </c>
    </row>
    <row r="633" spans="1:10" x14ac:dyDescent="0.2">
      <c r="A633" s="11">
        <v>43281</v>
      </c>
      <c r="B633" s="101">
        <v>6</v>
      </c>
      <c r="C633" s="200">
        <v>160</v>
      </c>
      <c r="D633" s="201">
        <v>125</v>
      </c>
      <c r="E633" s="204"/>
      <c r="F633" s="21">
        <f t="shared" si="30"/>
        <v>1046</v>
      </c>
      <c r="G633" s="22">
        <f t="shared" si="31"/>
        <v>768</v>
      </c>
      <c r="H633" s="23"/>
      <c r="I633" s="24">
        <f t="shared" si="28"/>
        <v>0.37131700390486333</v>
      </c>
      <c r="J633" s="24">
        <f t="shared" si="29"/>
        <v>0.27263045793397234</v>
      </c>
    </row>
    <row r="634" spans="1:10" x14ac:dyDescent="0.2">
      <c r="A634" s="10">
        <v>43312</v>
      </c>
      <c r="B634" s="100">
        <v>7</v>
      </c>
      <c r="C634" s="16">
        <v>108</v>
      </c>
      <c r="D634" s="95">
        <v>153</v>
      </c>
      <c r="E634" s="99"/>
      <c r="F634" s="17">
        <f t="shared" si="30"/>
        <v>1154</v>
      </c>
      <c r="G634" s="18">
        <f t="shared" si="31"/>
        <v>921</v>
      </c>
      <c r="H634" s="19"/>
      <c r="I634" s="20">
        <f t="shared" si="28"/>
        <v>0.40965566205182818</v>
      </c>
      <c r="J634" s="20">
        <f t="shared" si="29"/>
        <v>0.32694355697550587</v>
      </c>
    </row>
    <row r="635" spans="1:10" x14ac:dyDescent="0.2">
      <c r="A635" s="11">
        <v>43343</v>
      </c>
      <c r="B635" s="101">
        <v>8</v>
      </c>
      <c r="C635" s="200">
        <v>106</v>
      </c>
      <c r="D635" s="201">
        <v>106</v>
      </c>
      <c r="E635" s="204"/>
      <c r="F635" s="21">
        <f t="shared" si="30"/>
        <v>1260</v>
      </c>
      <c r="G635" s="22">
        <f t="shared" si="31"/>
        <v>1027</v>
      </c>
      <c r="H635" s="23"/>
      <c r="I635" s="24">
        <f t="shared" si="28"/>
        <v>0.4472843450479233</v>
      </c>
      <c r="J635" s="24">
        <f t="shared" si="29"/>
        <v>0.36457223997160099</v>
      </c>
    </row>
    <row r="636" spans="1:10" x14ac:dyDescent="0.2">
      <c r="A636" s="10">
        <v>43373</v>
      </c>
      <c r="B636" s="100">
        <v>9</v>
      </c>
      <c r="C636" s="16">
        <v>188</v>
      </c>
      <c r="D636" s="95">
        <v>50</v>
      </c>
      <c r="E636" s="99"/>
      <c r="F636" s="17">
        <f t="shared" si="30"/>
        <v>1448</v>
      </c>
      <c r="G636" s="18">
        <f t="shared" si="31"/>
        <v>1077</v>
      </c>
      <c r="H636" s="19"/>
      <c r="I636" s="20">
        <f t="shared" si="28"/>
        <v>0.514022009229677</v>
      </c>
      <c r="J636" s="20">
        <f t="shared" si="29"/>
        <v>0.38232161874334397</v>
      </c>
    </row>
    <row r="637" spans="1:10" x14ac:dyDescent="0.2">
      <c r="A637" s="11">
        <v>43404</v>
      </c>
      <c r="B637" s="101">
        <v>10</v>
      </c>
      <c r="C637" s="200">
        <v>170</v>
      </c>
      <c r="D637" s="201">
        <v>0</v>
      </c>
      <c r="E637" s="204"/>
      <c r="F637" s="21">
        <f t="shared" si="30"/>
        <v>1618</v>
      </c>
      <c r="G637" s="22">
        <f t="shared" si="31"/>
        <v>1077</v>
      </c>
      <c r="H637" s="23"/>
      <c r="I637" s="24">
        <f t="shared" si="28"/>
        <v>0.57436989705360308</v>
      </c>
      <c r="J637" s="24">
        <f t="shared" si="29"/>
        <v>0.38232161874334397</v>
      </c>
    </row>
    <row r="638" spans="1:10" x14ac:dyDescent="0.2">
      <c r="A638" s="10">
        <v>43434</v>
      </c>
      <c r="B638" s="100">
        <v>11</v>
      </c>
      <c r="C638" s="16">
        <v>122</v>
      </c>
      <c r="D638" s="95">
        <v>0</v>
      </c>
      <c r="E638" s="99"/>
      <c r="F638" s="17">
        <f t="shared" si="30"/>
        <v>1740</v>
      </c>
      <c r="G638" s="18">
        <f t="shared" si="31"/>
        <v>1077</v>
      </c>
      <c r="H638" s="19"/>
      <c r="I638" s="20">
        <f t="shared" si="28"/>
        <v>0.61767838125665597</v>
      </c>
      <c r="J638" s="20">
        <f t="shared" si="29"/>
        <v>0.38232161874334397</v>
      </c>
    </row>
    <row r="639" spans="1:10" x14ac:dyDescent="0.2">
      <c r="A639" s="11">
        <v>43465</v>
      </c>
      <c r="B639" s="101">
        <v>12</v>
      </c>
      <c r="C639" s="200">
        <v>102</v>
      </c>
      <c r="D639" s="201">
        <v>0</v>
      </c>
      <c r="E639" s="204"/>
      <c r="F639" s="21">
        <f t="shared" si="30"/>
        <v>1842</v>
      </c>
      <c r="G639" s="22">
        <f t="shared" si="31"/>
        <v>1077</v>
      </c>
      <c r="H639" s="23"/>
      <c r="I639" s="24">
        <f t="shared" si="28"/>
        <v>0.65388711395101173</v>
      </c>
      <c r="J639" s="24">
        <f t="shared" si="29"/>
        <v>0.38232161874334397</v>
      </c>
    </row>
    <row r="640" spans="1:10" x14ac:dyDescent="0.2">
      <c r="A640" s="37" t="s">
        <v>63</v>
      </c>
      <c r="B640" s="102">
        <v>13</v>
      </c>
      <c r="C640" s="90">
        <f>SUM(C628:C639)</f>
        <v>1842</v>
      </c>
      <c r="D640" s="34">
        <f>SUM(D628:D639)</f>
        <v>1077</v>
      </c>
      <c r="E640" s="42"/>
      <c r="F640" s="38">
        <f>F639</f>
        <v>1842</v>
      </c>
      <c r="G640" s="39">
        <f>G639</f>
        <v>1077</v>
      </c>
      <c r="H640" s="40"/>
      <c r="I640" s="41">
        <f>I639</f>
        <v>0.65388711395101173</v>
      </c>
      <c r="J640" s="41">
        <f>J639</f>
        <v>0.38232161874334397</v>
      </c>
    </row>
    <row r="641" spans="1:10" x14ac:dyDescent="0.2"/>
    <row r="642" spans="1:10" x14ac:dyDescent="0.2">
      <c r="A642" s="57"/>
      <c r="B642" s="57"/>
      <c r="C642" s="58" t="s">
        <v>171</v>
      </c>
      <c r="D642" s="57" t="str">
        <f>C644</f>
        <v>Saneamiento y desazolve de la linea de aguas residuales</v>
      </c>
      <c r="E642" s="57"/>
      <c r="F642" s="57"/>
      <c r="G642" s="57"/>
      <c r="H642" s="57"/>
      <c r="I642" s="57"/>
      <c r="J642" s="57"/>
    </row>
    <row r="643" spans="1:10" x14ac:dyDescent="0.2">
      <c r="I643" s="326" t="s">
        <v>29</v>
      </c>
      <c r="J643" s="327"/>
    </row>
    <row r="644" spans="1:10" x14ac:dyDescent="0.2">
      <c r="A644" s="2" t="s">
        <v>23</v>
      </c>
      <c r="C644" s="352" t="s">
        <v>184</v>
      </c>
      <c r="D644" s="353"/>
      <c r="E644" s="353"/>
      <c r="F644" s="353"/>
      <c r="G644" s="353"/>
      <c r="H644" s="56"/>
      <c r="I644" s="112" t="s">
        <v>325</v>
      </c>
      <c r="J644" s="115">
        <f>beneficiarios!N228</f>
        <v>0</v>
      </c>
    </row>
    <row r="645" spans="1:10" x14ac:dyDescent="0.2">
      <c r="A645" s="2" t="s">
        <v>31</v>
      </c>
      <c r="C645" s="313" t="s">
        <v>32</v>
      </c>
      <c r="D645" s="314"/>
      <c r="E645" s="314"/>
      <c r="F645" s="314"/>
      <c r="G645" s="315"/>
      <c r="H645" s="56"/>
      <c r="I645" s="112">
        <v>2</v>
      </c>
      <c r="J645" s="115">
        <f>beneficiarios!N229</f>
        <v>0</v>
      </c>
    </row>
    <row r="646" spans="1:10" x14ac:dyDescent="0.2">
      <c r="A646" s="109" t="s">
        <v>33</v>
      </c>
      <c r="C646" s="372" t="s">
        <v>185</v>
      </c>
      <c r="D646" s="314"/>
      <c r="E646" s="314"/>
      <c r="F646" s="314"/>
      <c r="G646" s="315"/>
      <c r="H646" s="56"/>
      <c r="I646" s="113">
        <v>3</v>
      </c>
      <c r="J646" s="115">
        <f>beneficiarios!N230</f>
        <v>0</v>
      </c>
    </row>
    <row r="647" spans="1:10" x14ac:dyDescent="0.2">
      <c r="A647" s="109" t="s">
        <v>345</v>
      </c>
      <c r="C647" s="316" t="s">
        <v>186</v>
      </c>
      <c r="D647" s="317"/>
      <c r="E647" s="317"/>
      <c r="F647" s="317"/>
      <c r="G647" s="318"/>
      <c r="H647" s="56"/>
      <c r="I647" s="113">
        <v>4</v>
      </c>
      <c r="J647" s="115">
        <f>beneficiarios!N231</f>
        <v>0</v>
      </c>
    </row>
    <row r="648" spans="1:10" x14ac:dyDescent="0.2">
      <c r="A648" s="1"/>
    </row>
    <row r="649" spans="1:10" x14ac:dyDescent="0.2">
      <c r="A649" s="2" t="s">
        <v>36</v>
      </c>
      <c r="C649" s="319">
        <v>43101</v>
      </c>
      <c r="D649" s="320"/>
      <c r="F649" s="203" t="s">
        <v>37</v>
      </c>
      <c r="G649" s="32"/>
      <c r="I649" s="319">
        <v>43465</v>
      </c>
      <c r="J649" s="320"/>
    </row>
    <row r="650" spans="1:10" x14ac:dyDescent="0.2"/>
    <row r="651" spans="1:10" x14ac:dyDescent="0.2">
      <c r="A651" s="321" t="s">
        <v>38</v>
      </c>
      <c r="B651" s="322"/>
      <c r="C651" s="319">
        <v>43019</v>
      </c>
      <c r="D651" s="323"/>
      <c r="E651" s="13"/>
      <c r="F651" s="203" t="s">
        <v>101</v>
      </c>
      <c r="G651" s="32"/>
      <c r="I651" s="324" t="s">
        <v>40</v>
      </c>
      <c r="J651" s="325"/>
    </row>
    <row r="652" spans="1:10" ht="13.5" thickBot="1" x14ac:dyDescent="0.25"/>
    <row r="653" spans="1:10" ht="25.5" customHeight="1" thickBot="1" x14ac:dyDescent="0.25">
      <c r="A653" s="294" t="s">
        <v>41</v>
      </c>
      <c r="B653" s="295"/>
      <c r="C653" s="296" t="s">
        <v>187</v>
      </c>
      <c r="D653" s="297"/>
      <c r="E653" s="294" t="s">
        <v>43</v>
      </c>
      <c r="F653" s="295"/>
      <c r="G653" s="296" t="s">
        <v>343</v>
      </c>
      <c r="H653" s="297"/>
      <c r="I653" s="106" t="s">
        <v>45</v>
      </c>
      <c r="J653" s="107" t="s">
        <v>46</v>
      </c>
    </row>
    <row r="654" spans="1:10" x14ac:dyDescent="0.2"/>
    <row r="655" spans="1:10" x14ac:dyDescent="0.2">
      <c r="A655" s="27" t="s">
        <v>47</v>
      </c>
      <c r="C655" s="298" t="s">
        <v>188</v>
      </c>
      <c r="D655" s="299"/>
      <c r="E655" s="299"/>
      <c r="F655" s="299"/>
      <c r="G655" s="299"/>
      <c r="H655" s="299"/>
      <c r="I655" s="299"/>
      <c r="J655" s="300"/>
    </row>
    <row r="656" spans="1:10" x14ac:dyDescent="0.2">
      <c r="A656" s="28"/>
      <c r="C656" s="301"/>
      <c r="D656" s="302"/>
      <c r="E656" s="302"/>
      <c r="F656" s="302"/>
      <c r="G656" s="302"/>
      <c r="H656" s="302"/>
      <c r="I656" s="302"/>
      <c r="J656" s="303"/>
    </row>
    <row r="657" spans="1:10" x14ac:dyDescent="0.2">
      <c r="A657" s="1"/>
      <c r="C657" s="301"/>
      <c r="D657" s="302"/>
      <c r="E657" s="302"/>
      <c r="F657" s="302"/>
      <c r="G657" s="302"/>
      <c r="H657" s="302"/>
      <c r="I657" s="302"/>
      <c r="J657" s="303"/>
    </row>
    <row r="658" spans="1:10" x14ac:dyDescent="0.2">
      <c r="A658" s="1"/>
      <c r="C658" s="304"/>
      <c r="D658" s="305"/>
      <c r="E658" s="305"/>
      <c r="F658" s="305"/>
      <c r="G658" s="305"/>
      <c r="H658" s="305"/>
      <c r="I658" s="305"/>
      <c r="J658" s="306"/>
    </row>
    <row r="659" spans="1:10" x14ac:dyDescent="0.2">
      <c r="A659" s="1"/>
      <c r="C659" s="199"/>
      <c r="D659" s="199"/>
      <c r="E659" s="199"/>
      <c r="F659" s="199"/>
      <c r="G659" s="199"/>
      <c r="H659" s="199"/>
      <c r="I659" s="199"/>
      <c r="J659" s="199"/>
    </row>
    <row r="660" spans="1:10" x14ac:dyDescent="0.2">
      <c r="A660" s="14" t="s">
        <v>49</v>
      </c>
      <c r="C660" s="209" t="s">
        <v>339</v>
      </c>
      <c r="D660" s="75"/>
      <c r="E660" s="75"/>
      <c r="F660" s="75"/>
      <c r="G660" s="75"/>
      <c r="H660" s="75"/>
      <c r="I660" s="75"/>
      <c r="J660" s="76"/>
    </row>
    <row r="661" spans="1:10" x14ac:dyDescent="0.2">
      <c r="A661" s="15" t="s">
        <v>51</v>
      </c>
      <c r="C661" s="211" t="s">
        <v>338</v>
      </c>
      <c r="D661" s="77"/>
      <c r="E661" s="77"/>
      <c r="F661" s="77"/>
      <c r="G661" s="77"/>
      <c r="H661" s="77"/>
      <c r="I661" s="77"/>
      <c r="J661" s="78"/>
    </row>
    <row r="662" spans="1:10" x14ac:dyDescent="0.2">
      <c r="C662" s="43"/>
      <c r="D662" s="77"/>
      <c r="E662" s="77"/>
      <c r="F662" s="77"/>
      <c r="G662" s="77"/>
      <c r="H662" s="77"/>
      <c r="I662" s="77"/>
      <c r="J662" s="78"/>
    </row>
    <row r="663" spans="1:10" x14ac:dyDescent="0.2">
      <c r="C663" s="43"/>
      <c r="D663" s="77"/>
      <c r="E663" s="77"/>
      <c r="F663" s="77"/>
      <c r="G663" s="77"/>
      <c r="H663" s="77"/>
      <c r="I663" s="77"/>
      <c r="J663" s="78"/>
    </row>
    <row r="664" spans="1:10" x14ac:dyDescent="0.2">
      <c r="C664" s="44"/>
      <c r="D664" s="79"/>
      <c r="E664" s="79"/>
      <c r="F664" s="79"/>
      <c r="G664" s="79"/>
      <c r="H664" s="79"/>
      <c r="I664" s="79"/>
      <c r="J664" s="80"/>
    </row>
    <row r="665" spans="1:10" x14ac:dyDescent="0.2">
      <c r="A665" s="4"/>
      <c r="C665" s="29"/>
      <c r="D665" s="29"/>
      <c r="E665" s="29"/>
      <c r="F665" s="29"/>
      <c r="G665" s="29"/>
      <c r="H665" s="29"/>
      <c r="I665" s="29"/>
      <c r="J665" s="29"/>
    </row>
    <row r="666" spans="1:10" x14ac:dyDescent="0.2">
      <c r="A666" s="14" t="s">
        <v>53</v>
      </c>
      <c r="C666" s="49"/>
      <c r="D666" s="81"/>
      <c r="E666" s="81"/>
      <c r="F666" s="81"/>
      <c r="G666" s="81"/>
      <c r="H666" s="81"/>
      <c r="I666" s="81"/>
      <c r="J666" s="82"/>
    </row>
    <row r="667" spans="1:10" x14ac:dyDescent="0.2">
      <c r="A667" s="15"/>
      <c r="C667" s="47"/>
      <c r="D667" s="83"/>
      <c r="E667" s="83"/>
      <c r="F667" s="83"/>
      <c r="G667" s="83"/>
      <c r="H667" s="83"/>
      <c r="I667" s="83"/>
      <c r="J667" s="84"/>
    </row>
    <row r="668" spans="1:10" x14ac:dyDescent="0.2">
      <c r="C668" s="47"/>
      <c r="D668" s="83"/>
      <c r="E668" s="83"/>
      <c r="F668" s="83"/>
      <c r="G668" s="83"/>
      <c r="H668" s="83"/>
      <c r="I668" s="83"/>
      <c r="J668" s="84"/>
    </row>
    <row r="669" spans="1:10" x14ac:dyDescent="0.2">
      <c r="C669" s="47"/>
      <c r="D669" s="83"/>
      <c r="E669" s="83"/>
      <c r="F669" s="83"/>
      <c r="G669" s="83"/>
      <c r="H669" s="83"/>
      <c r="I669" s="83"/>
      <c r="J669" s="84"/>
    </row>
    <row r="670" spans="1:10" x14ac:dyDescent="0.2">
      <c r="C670" s="85"/>
      <c r="D670" s="86"/>
      <c r="E670" s="86"/>
      <c r="F670" s="86"/>
      <c r="G670" s="86"/>
      <c r="H670" s="86"/>
      <c r="I670" s="86"/>
      <c r="J670" s="87"/>
    </row>
    <row r="671" spans="1:10" x14ac:dyDescent="0.2">
      <c r="A671" s="1"/>
      <c r="C671" s="199"/>
      <c r="D671" s="199"/>
      <c r="E671" s="199"/>
      <c r="F671" s="199"/>
      <c r="G671" s="199"/>
      <c r="H671" s="199"/>
      <c r="I671" s="199"/>
      <c r="J671" s="199"/>
    </row>
    <row r="672" spans="1:10" x14ac:dyDescent="0.2">
      <c r="A672" s="14" t="s">
        <v>55</v>
      </c>
      <c r="C672" s="363" t="s">
        <v>189</v>
      </c>
      <c r="D672" s="364"/>
      <c r="E672" s="364"/>
      <c r="F672" s="364"/>
      <c r="G672" s="364"/>
      <c r="H672" s="364"/>
      <c r="I672" s="364"/>
      <c r="J672" s="365"/>
    </row>
    <row r="673" spans="1:10" x14ac:dyDescent="0.2">
      <c r="A673" s="15"/>
      <c r="C673" s="366"/>
      <c r="D673" s="367"/>
      <c r="E673" s="367"/>
      <c r="F673" s="367"/>
      <c r="G673" s="367"/>
      <c r="H673" s="367"/>
      <c r="I673" s="367"/>
      <c r="J673" s="368"/>
    </row>
    <row r="674" spans="1:10" x14ac:dyDescent="0.2">
      <c r="C674" s="366"/>
      <c r="D674" s="367"/>
      <c r="E674" s="367"/>
      <c r="F674" s="367"/>
      <c r="G674" s="367"/>
      <c r="H674" s="367"/>
      <c r="I674" s="367"/>
      <c r="J674" s="368"/>
    </row>
    <row r="675" spans="1:10" x14ac:dyDescent="0.2">
      <c r="C675" s="366"/>
      <c r="D675" s="367"/>
      <c r="E675" s="367"/>
      <c r="F675" s="367"/>
      <c r="G675" s="367"/>
      <c r="H675" s="367"/>
      <c r="I675" s="367"/>
      <c r="J675" s="368"/>
    </row>
    <row r="676" spans="1:10" x14ac:dyDescent="0.2">
      <c r="C676" s="366"/>
      <c r="D676" s="367"/>
      <c r="E676" s="367"/>
      <c r="F676" s="367"/>
      <c r="G676" s="367"/>
      <c r="H676" s="367"/>
      <c r="I676" s="367"/>
      <c r="J676" s="368"/>
    </row>
    <row r="677" spans="1:10" x14ac:dyDescent="0.2">
      <c r="C677" s="366"/>
      <c r="D677" s="367"/>
      <c r="E677" s="367"/>
      <c r="F677" s="367"/>
      <c r="G677" s="367"/>
      <c r="H677" s="367"/>
      <c r="I677" s="367"/>
      <c r="J677" s="368"/>
    </row>
    <row r="678" spans="1:10" x14ac:dyDescent="0.2">
      <c r="C678" s="366"/>
      <c r="D678" s="367"/>
      <c r="E678" s="367"/>
      <c r="F678" s="367"/>
      <c r="G678" s="367"/>
      <c r="H678" s="367"/>
      <c r="I678" s="367"/>
      <c r="J678" s="368"/>
    </row>
    <row r="679" spans="1:10" x14ac:dyDescent="0.2">
      <c r="C679" s="369"/>
      <c r="D679" s="370"/>
      <c r="E679" s="370"/>
      <c r="F679" s="370"/>
      <c r="G679" s="370"/>
      <c r="H679" s="370"/>
      <c r="I679" s="370"/>
      <c r="J679" s="371"/>
    </row>
    <row r="680" spans="1:10" x14ac:dyDescent="0.2">
      <c r="A680" s="1"/>
      <c r="C680" s="199"/>
      <c r="D680" s="199"/>
      <c r="E680" s="199"/>
      <c r="F680" s="199"/>
      <c r="G680" s="199"/>
      <c r="H680" s="199"/>
      <c r="I680" s="199"/>
      <c r="J680" s="199"/>
    </row>
    <row r="681" spans="1:10" x14ac:dyDescent="0.2">
      <c r="A681" s="2" t="s">
        <v>56</v>
      </c>
      <c r="C681" s="307">
        <v>0</v>
      </c>
      <c r="D681" s="308"/>
      <c r="F681" s="309" t="s">
        <v>57</v>
      </c>
      <c r="G681" s="310"/>
      <c r="I681" s="307">
        <v>0</v>
      </c>
      <c r="J681" s="308"/>
    </row>
    <row r="682" spans="1:10" x14ac:dyDescent="0.2">
      <c r="A682" s="4"/>
      <c r="B682" s="1"/>
      <c r="C682" s="202"/>
      <c r="D682" s="202"/>
      <c r="E682" s="1"/>
      <c r="F682" s="30"/>
      <c r="G682" s="30"/>
      <c r="I682" s="199"/>
      <c r="J682" s="199"/>
    </row>
    <row r="683" spans="1:10" x14ac:dyDescent="0.2">
      <c r="A683" s="196"/>
      <c r="B683" s="196" t="s">
        <v>18</v>
      </c>
      <c r="C683" s="197"/>
      <c r="D683" s="197"/>
      <c r="E683" s="198"/>
      <c r="G683" s="202"/>
      <c r="H683" s="1"/>
      <c r="I683" s="1"/>
      <c r="J683" s="1"/>
    </row>
    <row r="684" spans="1:10" x14ac:dyDescent="0.2">
      <c r="A684" s="34" t="s">
        <v>13</v>
      </c>
      <c r="B684" s="35"/>
      <c r="C684" s="90" t="s">
        <v>16</v>
      </c>
      <c r="D684" s="34" t="s">
        <v>58</v>
      </c>
      <c r="E684" s="42"/>
      <c r="F684" s="90" t="s">
        <v>59</v>
      </c>
      <c r="G684" s="36" t="s">
        <v>60</v>
      </c>
      <c r="H684" s="35"/>
      <c r="I684" s="90" t="s">
        <v>61</v>
      </c>
      <c r="J684" s="90" t="s">
        <v>62</v>
      </c>
    </row>
    <row r="685" spans="1:10" x14ac:dyDescent="0.2">
      <c r="A685" s="10">
        <v>43131</v>
      </c>
      <c r="B685" s="100">
        <v>1</v>
      </c>
      <c r="C685" s="16">
        <v>322</v>
      </c>
      <c r="D685" s="95">
        <v>225</v>
      </c>
      <c r="E685" s="99"/>
      <c r="F685" s="17">
        <f>C685</f>
        <v>322</v>
      </c>
      <c r="G685" s="18">
        <f>D685</f>
        <v>225</v>
      </c>
      <c r="H685" s="19"/>
      <c r="I685" s="20">
        <f t="shared" ref="I685:I696" si="32">F685/$F$526</f>
        <v>0.11520572450805008</v>
      </c>
      <c r="J685" s="20">
        <f t="shared" ref="J685:J696" si="33">G685/$F$526</f>
        <v>8.0500894454382826E-2</v>
      </c>
    </row>
    <row r="686" spans="1:10" x14ac:dyDescent="0.2">
      <c r="A686" s="11">
        <v>43159</v>
      </c>
      <c r="B686" s="101">
        <v>2</v>
      </c>
      <c r="C686" s="200">
        <v>296</v>
      </c>
      <c r="D686" s="201">
        <v>235</v>
      </c>
      <c r="E686" s="204"/>
      <c r="F686" s="21">
        <f t="shared" ref="F686:F696" si="34">C686+F685</f>
        <v>618</v>
      </c>
      <c r="G686" s="22">
        <f t="shared" ref="G686:G696" si="35">D686+G685</f>
        <v>460</v>
      </c>
      <c r="H686" s="23"/>
      <c r="I686" s="24">
        <f t="shared" si="32"/>
        <v>0.22110912343470482</v>
      </c>
      <c r="J686" s="24">
        <f t="shared" si="33"/>
        <v>0.16457960644007155</v>
      </c>
    </row>
    <row r="687" spans="1:10" x14ac:dyDescent="0.2">
      <c r="A687" s="10">
        <v>43190</v>
      </c>
      <c r="B687" s="100">
        <v>3</v>
      </c>
      <c r="C687" s="16">
        <v>268</v>
      </c>
      <c r="D687" s="95">
        <v>228</v>
      </c>
      <c r="E687" s="99"/>
      <c r="F687" s="17">
        <f t="shared" si="34"/>
        <v>886</v>
      </c>
      <c r="G687" s="18">
        <f t="shared" si="35"/>
        <v>688</v>
      </c>
      <c r="H687" s="19"/>
      <c r="I687" s="20">
        <f t="shared" si="32"/>
        <v>0.31699463327370303</v>
      </c>
      <c r="J687" s="20">
        <f t="shared" si="33"/>
        <v>0.24615384615384617</v>
      </c>
    </row>
    <row r="688" spans="1:10" x14ac:dyDescent="0.2">
      <c r="A688" s="11">
        <v>43220</v>
      </c>
      <c r="B688" s="101">
        <v>4</v>
      </c>
      <c r="C688" s="200">
        <v>198</v>
      </c>
      <c r="D688" s="201">
        <v>227</v>
      </c>
      <c r="E688" s="204"/>
      <c r="F688" s="21">
        <f t="shared" si="34"/>
        <v>1084</v>
      </c>
      <c r="G688" s="22">
        <f t="shared" si="35"/>
        <v>915</v>
      </c>
      <c r="H688" s="23"/>
      <c r="I688" s="24">
        <f t="shared" si="32"/>
        <v>0.38783542039355995</v>
      </c>
      <c r="J688" s="24">
        <f t="shared" si="33"/>
        <v>0.32737030411449014</v>
      </c>
    </row>
    <row r="689" spans="1:10" x14ac:dyDescent="0.2">
      <c r="A689" s="10">
        <v>43251</v>
      </c>
      <c r="B689" s="100">
        <v>5</v>
      </c>
      <c r="C689" s="16">
        <v>306</v>
      </c>
      <c r="D689" s="95">
        <v>269</v>
      </c>
      <c r="E689" s="99"/>
      <c r="F689" s="17">
        <f t="shared" si="34"/>
        <v>1390</v>
      </c>
      <c r="G689" s="18">
        <f t="shared" si="35"/>
        <v>1184</v>
      </c>
      <c r="H689" s="19"/>
      <c r="I689" s="20">
        <f t="shared" si="32"/>
        <v>0.49731663685152055</v>
      </c>
      <c r="J689" s="20">
        <f t="shared" si="33"/>
        <v>0.42361359570661894</v>
      </c>
    </row>
    <row r="690" spans="1:10" x14ac:dyDescent="0.2">
      <c r="A690" s="11">
        <v>43281</v>
      </c>
      <c r="B690" s="101">
        <v>6</v>
      </c>
      <c r="C690" s="200">
        <v>293</v>
      </c>
      <c r="D690" s="201">
        <v>253</v>
      </c>
      <c r="E690" s="204"/>
      <c r="F690" s="21">
        <f t="shared" si="34"/>
        <v>1683</v>
      </c>
      <c r="G690" s="22">
        <f t="shared" si="35"/>
        <v>1437</v>
      </c>
      <c r="H690" s="23"/>
      <c r="I690" s="24">
        <f t="shared" si="32"/>
        <v>0.60214669051878356</v>
      </c>
      <c r="J690" s="24">
        <f t="shared" si="33"/>
        <v>0.51413237924865829</v>
      </c>
    </row>
    <row r="691" spans="1:10" x14ac:dyDescent="0.2">
      <c r="A691" s="10">
        <v>43312</v>
      </c>
      <c r="B691" s="100">
        <v>7</v>
      </c>
      <c r="C691" s="16">
        <v>364</v>
      </c>
      <c r="D691" s="95">
        <v>224</v>
      </c>
      <c r="E691" s="99"/>
      <c r="F691" s="17">
        <f t="shared" si="34"/>
        <v>2047</v>
      </c>
      <c r="G691" s="18">
        <f t="shared" si="35"/>
        <v>1661</v>
      </c>
      <c r="H691" s="19"/>
      <c r="I691" s="20">
        <f t="shared" si="32"/>
        <v>0.73237924865831838</v>
      </c>
      <c r="J691" s="20">
        <f t="shared" si="33"/>
        <v>0.59427549194991058</v>
      </c>
    </row>
    <row r="692" spans="1:10" x14ac:dyDescent="0.2">
      <c r="A692" s="11">
        <v>43343</v>
      </c>
      <c r="B692" s="101">
        <v>8</v>
      </c>
      <c r="C692" s="200">
        <v>285</v>
      </c>
      <c r="D692" s="201">
        <v>285</v>
      </c>
      <c r="E692" s="204"/>
      <c r="F692" s="21">
        <f t="shared" si="34"/>
        <v>2332</v>
      </c>
      <c r="G692" s="22">
        <f t="shared" si="35"/>
        <v>1946</v>
      </c>
      <c r="H692" s="23"/>
      <c r="I692" s="24">
        <f t="shared" si="32"/>
        <v>0.83434704830053663</v>
      </c>
      <c r="J692" s="24">
        <f t="shared" si="33"/>
        <v>0.69624329159212883</v>
      </c>
    </row>
    <row r="693" spans="1:10" x14ac:dyDescent="0.2">
      <c r="A693" s="10">
        <v>43373</v>
      </c>
      <c r="B693" s="100">
        <v>9</v>
      </c>
      <c r="C693" s="16">
        <v>277</v>
      </c>
      <c r="D693" s="95">
        <v>201</v>
      </c>
      <c r="E693" s="99"/>
      <c r="F693" s="17">
        <f t="shared" si="34"/>
        <v>2609</v>
      </c>
      <c r="G693" s="18">
        <f t="shared" si="35"/>
        <v>2147</v>
      </c>
      <c r="H693" s="19"/>
      <c r="I693" s="20">
        <f t="shared" si="32"/>
        <v>0.93345259391771018</v>
      </c>
      <c r="J693" s="20">
        <f t="shared" si="33"/>
        <v>0.76815742397137743</v>
      </c>
    </row>
    <row r="694" spans="1:10" x14ac:dyDescent="0.2">
      <c r="A694" s="11">
        <v>43404</v>
      </c>
      <c r="B694" s="101">
        <v>10</v>
      </c>
      <c r="C694" s="200">
        <v>260</v>
      </c>
      <c r="D694" s="201">
        <v>0</v>
      </c>
      <c r="E694" s="204"/>
      <c r="F694" s="21">
        <f t="shared" si="34"/>
        <v>2869</v>
      </c>
      <c r="G694" s="22">
        <f t="shared" si="35"/>
        <v>2147</v>
      </c>
      <c r="H694" s="23"/>
      <c r="I694" s="24">
        <f t="shared" si="32"/>
        <v>1.0264758497316637</v>
      </c>
      <c r="J694" s="24">
        <f t="shared" si="33"/>
        <v>0.76815742397137743</v>
      </c>
    </row>
    <row r="695" spans="1:10" x14ac:dyDescent="0.2">
      <c r="A695" s="10">
        <v>43434</v>
      </c>
      <c r="B695" s="100">
        <v>11</v>
      </c>
      <c r="C695" s="16">
        <v>231</v>
      </c>
      <c r="D695" s="95">
        <v>0</v>
      </c>
      <c r="E695" s="99"/>
      <c r="F695" s="17">
        <f t="shared" si="34"/>
        <v>3100</v>
      </c>
      <c r="G695" s="18">
        <f t="shared" si="35"/>
        <v>2147</v>
      </c>
      <c r="H695" s="19"/>
      <c r="I695" s="20">
        <f t="shared" si="32"/>
        <v>1.10912343470483</v>
      </c>
      <c r="J695" s="20">
        <f t="shared" si="33"/>
        <v>0.76815742397137743</v>
      </c>
    </row>
    <row r="696" spans="1:10" x14ac:dyDescent="0.2">
      <c r="A696" s="11">
        <v>43465</v>
      </c>
      <c r="B696" s="101">
        <v>12</v>
      </c>
      <c r="C696" s="200">
        <v>153</v>
      </c>
      <c r="D696" s="201">
        <v>0</v>
      </c>
      <c r="E696" s="204"/>
      <c r="F696" s="21">
        <f t="shared" si="34"/>
        <v>3253</v>
      </c>
      <c r="G696" s="22">
        <f t="shared" si="35"/>
        <v>2147</v>
      </c>
      <c r="H696" s="23"/>
      <c r="I696" s="24">
        <f t="shared" si="32"/>
        <v>1.1638640429338103</v>
      </c>
      <c r="J696" s="24">
        <f t="shared" si="33"/>
        <v>0.76815742397137743</v>
      </c>
    </row>
    <row r="697" spans="1:10" x14ac:dyDescent="0.2">
      <c r="A697" s="37" t="s">
        <v>63</v>
      </c>
      <c r="B697" s="102">
        <v>13</v>
      </c>
      <c r="C697" s="90">
        <f>SUM(C685:C696)</f>
        <v>3253</v>
      </c>
      <c r="D697" s="34">
        <f>SUM(D685:D696)</f>
        <v>2147</v>
      </c>
      <c r="E697" s="42"/>
      <c r="F697" s="38">
        <f>F696</f>
        <v>3253</v>
      </c>
      <c r="G697" s="39">
        <f>G696</f>
        <v>2147</v>
      </c>
      <c r="H697" s="40"/>
      <c r="I697" s="41">
        <f>I696</f>
        <v>1.1638640429338103</v>
      </c>
      <c r="J697" s="41">
        <f>J696</f>
        <v>0.76815742397137743</v>
      </c>
    </row>
    <row r="698" spans="1:10" x14ac:dyDescent="0.2">
      <c r="A698" s="33"/>
      <c r="B698" s="183"/>
      <c r="C698" s="202"/>
      <c r="D698" s="202"/>
      <c r="E698" s="26"/>
      <c r="F698" s="91"/>
      <c r="G698" s="91"/>
      <c r="H698" s="96"/>
      <c r="I698" s="96"/>
      <c r="J698" s="96"/>
    </row>
    <row r="699" spans="1:10" x14ac:dyDescent="0.2">
      <c r="A699" s="57"/>
      <c r="B699" s="57"/>
      <c r="C699" s="58" t="s">
        <v>183</v>
      </c>
      <c r="D699" s="57">
        <f>C701</f>
        <v>0</v>
      </c>
      <c r="E699" s="57"/>
      <c r="F699" s="57"/>
      <c r="G699" s="57"/>
      <c r="H699" s="57"/>
      <c r="I699" s="57"/>
      <c r="J699" s="57"/>
    </row>
    <row r="700" spans="1:10" x14ac:dyDescent="0.2">
      <c r="I700" s="326" t="s">
        <v>29</v>
      </c>
      <c r="J700" s="327"/>
    </row>
    <row r="701" spans="1:10" x14ac:dyDescent="0.2">
      <c r="A701" s="2" t="s">
        <v>23</v>
      </c>
      <c r="C701" s="352"/>
      <c r="D701" s="353"/>
      <c r="E701" s="353"/>
      <c r="F701" s="353"/>
      <c r="G701" s="353"/>
      <c r="H701" s="56"/>
      <c r="I701" s="112" t="s">
        <v>325</v>
      </c>
      <c r="J701" s="115">
        <f>beneficiarios!N285</f>
        <v>0</v>
      </c>
    </row>
    <row r="702" spans="1:10" x14ac:dyDescent="0.2">
      <c r="A702" s="2" t="s">
        <v>31</v>
      </c>
      <c r="C702" s="313"/>
      <c r="D702" s="314"/>
      <c r="E702" s="314"/>
      <c r="F702" s="314"/>
      <c r="G702" s="315"/>
      <c r="H702" s="56"/>
      <c r="I702" s="112">
        <v>2</v>
      </c>
      <c r="J702" s="115">
        <f>beneficiarios!N286</f>
        <v>0</v>
      </c>
    </row>
    <row r="703" spans="1:10" x14ac:dyDescent="0.2">
      <c r="A703" s="109" t="s">
        <v>33</v>
      </c>
      <c r="C703" s="372"/>
      <c r="D703" s="314"/>
      <c r="E703" s="314"/>
      <c r="F703" s="314"/>
      <c r="G703" s="315"/>
      <c r="H703" s="56"/>
      <c r="I703" s="113">
        <v>3</v>
      </c>
      <c r="J703" s="115">
        <f>beneficiarios!N287</f>
        <v>0</v>
      </c>
    </row>
    <row r="704" spans="1:10" x14ac:dyDescent="0.2">
      <c r="A704" s="109" t="s">
        <v>345</v>
      </c>
      <c r="C704" s="316"/>
      <c r="D704" s="317"/>
      <c r="E704" s="317"/>
      <c r="F704" s="317"/>
      <c r="G704" s="318"/>
      <c r="H704" s="56"/>
      <c r="I704" s="113">
        <v>4</v>
      </c>
      <c r="J704" s="115">
        <f>beneficiarios!N288</f>
        <v>0</v>
      </c>
    </row>
    <row r="705" spans="1:10" x14ac:dyDescent="0.2">
      <c r="A705" s="1"/>
    </row>
    <row r="706" spans="1:10" x14ac:dyDescent="0.2">
      <c r="A706" s="2" t="s">
        <v>36</v>
      </c>
      <c r="C706" s="319"/>
      <c r="D706" s="320"/>
      <c r="F706" s="203" t="s">
        <v>37</v>
      </c>
      <c r="G706" s="32"/>
      <c r="I706" s="319"/>
      <c r="J706" s="320"/>
    </row>
    <row r="707" spans="1:10" x14ac:dyDescent="0.2"/>
    <row r="708" spans="1:10" x14ac:dyDescent="0.2">
      <c r="A708" s="321" t="s">
        <v>38</v>
      </c>
      <c r="B708" s="322"/>
      <c r="C708" s="319"/>
      <c r="D708" s="323"/>
      <c r="E708" s="13"/>
      <c r="F708" s="203" t="s">
        <v>101</v>
      </c>
      <c r="G708" s="32"/>
      <c r="I708" s="324" t="s">
        <v>40</v>
      </c>
      <c r="J708" s="325"/>
    </row>
    <row r="709" spans="1:10" ht="13.5" thickBot="1" x14ac:dyDescent="0.25"/>
    <row r="710" spans="1:10" ht="25.5" customHeight="1" thickBot="1" x14ac:dyDescent="0.25">
      <c r="A710" s="294" t="s">
        <v>41</v>
      </c>
      <c r="B710" s="295"/>
      <c r="C710" s="296"/>
      <c r="D710" s="297"/>
      <c r="E710" s="294" t="s">
        <v>43</v>
      </c>
      <c r="F710" s="295"/>
      <c r="G710" s="296"/>
      <c r="H710" s="297"/>
      <c r="I710" s="106" t="s">
        <v>45</v>
      </c>
      <c r="J710" s="107" t="s">
        <v>46</v>
      </c>
    </row>
    <row r="711" spans="1:10" x14ac:dyDescent="0.2"/>
    <row r="712" spans="1:10" x14ac:dyDescent="0.2">
      <c r="A712" s="27" t="s">
        <v>47</v>
      </c>
      <c r="C712" s="298"/>
      <c r="D712" s="299"/>
      <c r="E712" s="299"/>
      <c r="F712" s="299"/>
      <c r="G712" s="299"/>
      <c r="H712" s="299"/>
      <c r="I712" s="299"/>
      <c r="J712" s="300"/>
    </row>
    <row r="713" spans="1:10" x14ac:dyDescent="0.2">
      <c r="A713" s="28"/>
      <c r="C713" s="301"/>
      <c r="D713" s="302"/>
      <c r="E713" s="302"/>
      <c r="F713" s="302"/>
      <c r="G713" s="302"/>
      <c r="H713" s="302"/>
      <c r="I713" s="302"/>
      <c r="J713" s="303"/>
    </row>
    <row r="714" spans="1:10" x14ac:dyDescent="0.2">
      <c r="A714" s="1"/>
      <c r="C714" s="301"/>
      <c r="D714" s="302"/>
      <c r="E714" s="302"/>
      <c r="F714" s="302"/>
      <c r="G714" s="302"/>
      <c r="H714" s="302"/>
      <c r="I714" s="302"/>
      <c r="J714" s="303"/>
    </row>
    <row r="715" spans="1:10" x14ac:dyDescent="0.2">
      <c r="A715" s="1"/>
      <c r="C715" s="304"/>
      <c r="D715" s="305"/>
      <c r="E715" s="305"/>
      <c r="F715" s="305"/>
      <c r="G715" s="305"/>
      <c r="H715" s="305"/>
      <c r="I715" s="305"/>
      <c r="J715" s="306"/>
    </row>
    <row r="716" spans="1:10" x14ac:dyDescent="0.2">
      <c r="A716" s="1"/>
      <c r="C716" s="199"/>
      <c r="D716" s="199"/>
      <c r="E716" s="199"/>
      <c r="F716" s="199"/>
      <c r="G716" s="199"/>
      <c r="H716" s="199"/>
      <c r="I716" s="199"/>
      <c r="J716" s="199"/>
    </row>
    <row r="717" spans="1:10" x14ac:dyDescent="0.2">
      <c r="A717" s="14" t="s">
        <v>49</v>
      </c>
      <c r="C717" s="209"/>
      <c r="D717" s="75"/>
      <c r="E717" s="75"/>
      <c r="F717" s="75"/>
      <c r="G717" s="75"/>
      <c r="H717" s="75"/>
      <c r="I717" s="75"/>
      <c r="J717" s="76"/>
    </row>
    <row r="718" spans="1:10" x14ac:dyDescent="0.2">
      <c r="A718" s="15" t="s">
        <v>51</v>
      </c>
      <c r="C718" s="211"/>
      <c r="D718" s="77"/>
      <c r="E718" s="77"/>
      <c r="F718" s="77"/>
      <c r="G718" s="77"/>
      <c r="H718" s="77"/>
      <c r="I718" s="77"/>
      <c r="J718" s="78"/>
    </row>
    <row r="719" spans="1:10" x14ac:dyDescent="0.2">
      <c r="C719" s="43"/>
      <c r="D719" s="77"/>
      <c r="E719" s="77"/>
      <c r="F719" s="77"/>
      <c r="G719" s="77"/>
      <c r="H719" s="77"/>
      <c r="I719" s="77"/>
      <c r="J719" s="78"/>
    </row>
    <row r="720" spans="1:10" x14ac:dyDescent="0.2">
      <c r="C720" s="43"/>
      <c r="D720" s="77"/>
      <c r="E720" s="77"/>
      <c r="F720" s="77"/>
      <c r="G720" s="77"/>
      <c r="H720" s="77"/>
      <c r="I720" s="77"/>
      <c r="J720" s="78"/>
    </row>
    <row r="721" spans="1:10" x14ac:dyDescent="0.2">
      <c r="C721" s="44"/>
      <c r="D721" s="79"/>
      <c r="E721" s="79"/>
      <c r="F721" s="79"/>
      <c r="G721" s="79"/>
      <c r="H721" s="79"/>
      <c r="I721" s="79"/>
      <c r="J721" s="80"/>
    </row>
    <row r="722" spans="1:10" x14ac:dyDescent="0.2">
      <c r="A722" s="4"/>
      <c r="C722" s="29"/>
      <c r="D722" s="29"/>
      <c r="E722" s="29"/>
      <c r="F722" s="29"/>
      <c r="G722" s="29"/>
      <c r="H722" s="29"/>
      <c r="I722" s="29"/>
      <c r="J722" s="29"/>
    </row>
    <row r="723" spans="1:10" x14ac:dyDescent="0.2">
      <c r="A723" s="14" t="s">
        <v>53</v>
      </c>
      <c r="C723" s="49"/>
      <c r="D723" s="81"/>
      <c r="E723" s="81"/>
      <c r="F723" s="81"/>
      <c r="G723" s="81"/>
      <c r="H723" s="81"/>
      <c r="I723" s="81"/>
      <c r="J723" s="82"/>
    </row>
    <row r="724" spans="1:10" x14ac:dyDescent="0.2">
      <c r="A724" s="15"/>
      <c r="C724" s="47"/>
      <c r="D724" s="83"/>
      <c r="E724" s="83"/>
      <c r="F724" s="83"/>
      <c r="G724" s="83"/>
      <c r="H724" s="83"/>
      <c r="I724" s="83"/>
      <c r="J724" s="84"/>
    </row>
    <row r="725" spans="1:10" x14ac:dyDescent="0.2">
      <c r="C725" s="47"/>
      <c r="D725" s="83"/>
      <c r="E725" s="83"/>
      <c r="F725" s="83"/>
      <c r="G725" s="83"/>
      <c r="H725" s="83"/>
      <c r="I725" s="83"/>
      <c r="J725" s="84"/>
    </row>
    <row r="726" spans="1:10" x14ac:dyDescent="0.2">
      <c r="C726" s="47"/>
      <c r="D726" s="83"/>
      <c r="E726" s="83"/>
      <c r="F726" s="83"/>
      <c r="G726" s="83"/>
      <c r="H726" s="83"/>
      <c r="I726" s="83"/>
      <c r="J726" s="84"/>
    </row>
    <row r="727" spans="1:10" x14ac:dyDescent="0.2">
      <c r="C727" s="85"/>
      <c r="D727" s="86"/>
      <c r="E727" s="86"/>
      <c r="F727" s="86"/>
      <c r="G727" s="86"/>
      <c r="H727" s="86"/>
      <c r="I727" s="86"/>
      <c r="J727" s="87"/>
    </row>
    <row r="728" spans="1:10" x14ac:dyDescent="0.2">
      <c r="A728" s="1"/>
      <c r="C728" s="199"/>
      <c r="D728" s="199"/>
      <c r="E728" s="199"/>
      <c r="F728" s="199"/>
      <c r="G728" s="199"/>
      <c r="H728" s="199"/>
      <c r="I728" s="199"/>
      <c r="J728" s="199"/>
    </row>
    <row r="729" spans="1:10" ht="15" customHeight="1" x14ac:dyDescent="0.2">
      <c r="A729" s="14" t="s">
        <v>55</v>
      </c>
      <c r="C729" s="354"/>
      <c r="D729" s="355"/>
      <c r="E729" s="355"/>
      <c r="F729" s="355"/>
      <c r="G729" s="355"/>
      <c r="H729" s="355"/>
      <c r="I729" s="355"/>
      <c r="J729" s="356"/>
    </row>
    <row r="730" spans="1:10" x14ac:dyDescent="0.2">
      <c r="A730" s="15"/>
      <c r="C730" s="357"/>
      <c r="D730" s="358"/>
      <c r="E730" s="358"/>
      <c r="F730" s="358"/>
      <c r="G730" s="358"/>
      <c r="H730" s="358"/>
      <c r="I730" s="358"/>
      <c r="J730" s="359"/>
    </row>
    <row r="731" spans="1:10" x14ac:dyDescent="0.2">
      <c r="C731" s="357"/>
      <c r="D731" s="358"/>
      <c r="E731" s="358"/>
      <c r="F731" s="358"/>
      <c r="G731" s="358"/>
      <c r="H731" s="358"/>
      <c r="I731" s="358"/>
      <c r="J731" s="359"/>
    </row>
    <row r="732" spans="1:10" x14ac:dyDescent="0.2">
      <c r="C732" s="357"/>
      <c r="D732" s="358"/>
      <c r="E732" s="358"/>
      <c r="F732" s="358"/>
      <c r="G732" s="358"/>
      <c r="H732" s="358"/>
      <c r="I732" s="358"/>
      <c r="J732" s="359"/>
    </row>
    <row r="733" spans="1:10" x14ac:dyDescent="0.2">
      <c r="C733" s="357"/>
      <c r="D733" s="358"/>
      <c r="E733" s="358"/>
      <c r="F733" s="358"/>
      <c r="G733" s="358"/>
      <c r="H733" s="358"/>
      <c r="I733" s="358"/>
      <c r="J733" s="359"/>
    </row>
    <row r="734" spans="1:10" x14ac:dyDescent="0.2">
      <c r="C734" s="357"/>
      <c r="D734" s="358"/>
      <c r="E734" s="358"/>
      <c r="F734" s="358"/>
      <c r="G734" s="358"/>
      <c r="H734" s="358"/>
      <c r="I734" s="358"/>
      <c r="J734" s="359"/>
    </row>
    <row r="735" spans="1:10" x14ac:dyDescent="0.2">
      <c r="C735" s="357"/>
      <c r="D735" s="358"/>
      <c r="E735" s="358"/>
      <c r="F735" s="358"/>
      <c r="G735" s="358"/>
      <c r="H735" s="358"/>
      <c r="I735" s="358"/>
      <c r="J735" s="359"/>
    </row>
    <row r="736" spans="1:10" x14ac:dyDescent="0.2">
      <c r="C736" s="360"/>
      <c r="D736" s="361"/>
      <c r="E736" s="361"/>
      <c r="F736" s="361"/>
      <c r="G736" s="361"/>
      <c r="H736" s="361"/>
      <c r="I736" s="361"/>
      <c r="J736" s="362"/>
    </row>
    <row r="737" spans="1:10" x14ac:dyDescent="0.2">
      <c r="A737" s="1"/>
      <c r="C737" s="199"/>
      <c r="D737" s="199"/>
      <c r="E737" s="199"/>
      <c r="F737" s="199"/>
      <c r="G737" s="199"/>
      <c r="H737" s="199"/>
      <c r="I737" s="199"/>
      <c r="J737" s="199"/>
    </row>
    <row r="738" spans="1:10" x14ac:dyDescent="0.2">
      <c r="A738" s="2" t="s">
        <v>56</v>
      </c>
      <c r="C738" s="307">
        <v>0</v>
      </c>
      <c r="D738" s="308"/>
      <c r="F738" s="309" t="s">
        <v>57</v>
      </c>
      <c r="G738" s="310"/>
      <c r="I738" s="307">
        <v>0</v>
      </c>
      <c r="J738" s="308"/>
    </row>
    <row r="739" spans="1:10" x14ac:dyDescent="0.2">
      <c r="A739" s="4"/>
      <c r="B739" s="1"/>
      <c r="C739" s="202"/>
      <c r="D739" s="202"/>
      <c r="E739" s="1"/>
      <c r="F739" s="30"/>
      <c r="G739" s="30"/>
      <c r="I739" s="199"/>
      <c r="J739" s="199"/>
    </row>
    <row r="740" spans="1:10" x14ac:dyDescent="0.2">
      <c r="A740" s="196"/>
      <c r="B740" s="196" t="s">
        <v>18</v>
      </c>
      <c r="C740" s="197"/>
      <c r="D740" s="197"/>
      <c r="E740" s="198"/>
      <c r="G740" s="202"/>
      <c r="H740" s="1"/>
      <c r="I740" s="1"/>
      <c r="J740" s="1"/>
    </row>
    <row r="741" spans="1:10" x14ac:dyDescent="0.2">
      <c r="A741" s="34" t="s">
        <v>13</v>
      </c>
      <c r="B741" s="35"/>
      <c r="C741" s="90" t="s">
        <v>16</v>
      </c>
      <c r="D741" s="34" t="s">
        <v>58</v>
      </c>
      <c r="E741" s="42"/>
      <c r="F741" s="90" t="s">
        <v>59</v>
      </c>
      <c r="G741" s="36" t="s">
        <v>60</v>
      </c>
      <c r="H741" s="35"/>
      <c r="I741" s="90" t="s">
        <v>61</v>
      </c>
      <c r="J741" s="90" t="s">
        <v>62</v>
      </c>
    </row>
    <row r="742" spans="1:10" x14ac:dyDescent="0.2">
      <c r="A742" s="10">
        <v>43131</v>
      </c>
      <c r="B742" s="100">
        <v>1</v>
      </c>
      <c r="C742" s="16"/>
      <c r="D742" s="95"/>
      <c r="E742" s="99"/>
      <c r="F742" s="17">
        <f>C742</f>
        <v>0</v>
      </c>
      <c r="G742" s="18">
        <f>D742</f>
        <v>0</v>
      </c>
      <c r="H742" s="19"/>
      <c r="I742" s="20">
        <f t="shared" ref="I742:I753" si="36">F742/$F$526</f>
        <v>0</v>
      </c>
      <c r="J742" s="20">
        <f t="shared" ref="J742:J753" si="37">G742/$F$526</f>
        <v>0</v>
      </c>
    </row>
    <row r="743" spans="1:10" x14ac:dyDescent="0.2">
      <c r="A743" s="11">
        <v>43159</v>
      </c>
      <c r="B743" s="101">
        <v>2</v>
      </c>
      <c r="C743" s="200"/>
      <c r="D743" s="201"/>
      <c r="E743" s="204"/>
      <c r="F743" s="21">
        <f t="shared" ref="F743:F753" si="38">C743+F742</f>
        <v>0</v>
      </c>
      <c r="G743" s="22">
        <f t="shared" ref="G743:G753" si="39">D743+G742</f>
        <v>0</v>
      </c>
      <c r="H743" s="23"/>
      <c r="I743" s="24">
        <f t="shared" si="36"/>
        <v>0</v>
      </c>
      <c r="J743" s="24">
        <f t="shared" si="37"/>
        <v>0</v>
      </c>
    </row>
    <row r="744" spans="1:10" x14ac:dyDescent="0.2">
      <c r="A744" s="10">
        <v>43190</v>
      </c>
      <c r="B744" s="100">
        <v>3</v>
      </c>
      <c r="C744" s="16"/>
      <c r="D744" s="95"/>
      <c r="E744" s="99"/>
      <c r="F744" s="17">
        <f t="shared" si="38"/>
        <v>0</v>
      </c>
      <c r="G744" s="18">
        <f t="shared" si="39"/>
        <v>0</v>
      </c>
      <c r="H744" s="19"/>
      <c r="I744" s="20">
        <f t="shared" si="36"/>
        <v>0</v>
      </c>
      <c r="J744" s="20">
        <f t="shared" si="37"/>
        <v>0</v>
      </c>
    </row>
    <row r="745" spans="1:10" x14ac:dyDescent="0.2">
      <c r="A745" s="11">
        <v>43220</v>
      </c>
      <c r="B745" s="101">
        <v>4</v>
      </c>
      <c r="C745" s="200"/>
      <c r="D745" s="201"/>
      <c r="E745" s="204"/>
      <c r="F745" s="21">
        <f t="shared" si="38"/>
        <v>0</v>
      </c>
      <c r="G745" s="22">
        <f t="shared" si="39"/>
        <v>0</v>
      </c>
      <c r="H745" s="23"/>
      <c r="I745" s="24">
        <f t="shared" si="36"/>
        <v>0</v>
      </c>
      <c r="J745" s="24">
        <f t="shared" si="37"/>
        <v>0</v>
      </c>
    </row>
    <row r="746" spans="1:10" x14ac:dyDescent="0.2">
      <c r="A746" s="10">
        <v>43251</v>
      </c>
      <c r="B746" s="100">
        <v>5</v>
      </c>
      <c r="C746" s="16"/>
      <c r="D746" s="95"/>
      <c r="E746" s="99"/>
      <c r="F746" s="17">
        <f t="shared" si="38"/>
        <v>0</v>
      </c>
      <c r="G746" s="18">
        <f t="shared" si="39"/>
        <v>0</v>
      </c>
      <c r="H746" s="19"/>
      <c r="I746" s="20">
        <f t="shared" si="36"/>
        <v>0</v>
      </c>
      <c r="J746" s="20">
        <f t="shared" si="37"/>
        <v>0</v>
      </c>
    </row>
    <row r="747" spans="1:10" x14ac:dyDescent="0.2">
      <c r="A747" s="11">
        <v>43281</v>
      </c>
      <c r="B747" s="101">
        <v>6</v>
      </c>
      <c r="C747" s="200"/>
      <c r="D747" s="201"/>
      <c r="E747" s="204"/>
      <c r="F747" s="21">
        <f t="shared" si="38"/>
        <v>0</v>
      </c>
      <c r="G747" s="22">
        <f t="shared" si="39"/>
        <v>0</v>
      </c>
      <c r="H747" s="23"/>
      <c r="I747" s="24">
        <f t="shared" si="36"/>
        <v>0</v>
      </c>
      <c r="J747" s="24">
        <f t="shared" si="37"/>
        <v>0</v>
      </c>
    </row>
    <row r="748" spans="1:10" x14ac:dyDescent="0.2">
      <c r="A748" s="10">
        <v>43312</v>
      </c>
      <c r="B748" s="100">
        <v>7</v>
      </c>
      <c r="C748" s="16"/>
      <c r="D748" s="95"/>
      <c r="E748" s="99"/>
      <c r="F748" s="17">
        <f t="shared" si="38"/>
        <v>0</v>
      </c>
      <c r="G748" s="18">
        <f t="shared" si="39"/>
        <v>0</v>
      </c>
      <c r="H748" s="19"/>
      <c r="I748" s="20">
        <f t="shared" si="36"/>
        <v>0</v>
      </c>
      <c r="J748" s="20">
        <f t="shared" si="37"/>
        <v>0</v>
      </c>
    </row>
    <row r="749" spans="1:10" x14ac:dyDescent="0.2">
      <c r="A749" s="11">
        <v>43343</v>
      </c>
      <c r="B749" s="101">
        <v>8</v>
      </c>
      <c r="C749" s="200"/>
      <c r="D749" s="201"/>
      <c r="E749" s="204"/>
      <c r="F749" s="21">
        <f t="shared" si="38"/>
        <v>0</v>
      </c>
      <c r="G749" s="22">
        <f t="shared" si="39"/>
        <v>0</v>
      </c>
      <c r="H749" s="23"/>
      <c r="I749" s="24">
        <f t="shared" si="36"/>
        <v>0</v>
      </c>
      <c r="J749" s="24">
        <f t="shared" si="37"/>
        <v>0</v>
      </c>
    </row>
    <row r="750" spans="1:10" x14ac:dyDescent="0.2">
      <c r="A750" s="10">
        <v>43373</v>
      </c>
      <c r="B750" s="100">
        <v>9</v>
      </c>
      <c r="C750" s="16"/>
      <c r="D750" s="95"/>
      <c r="E750" s="99"/>
      <c r="F750" s="17">
        <f t="shared" si="38"/>
        <v>0</v>
      </c>
      <c r="G750" s="18">
        <f t="shared" si="39"/>
        <v>0</v>
      </c>
      <c r="H750" s="19"/>
      <c r="I750" s="20">
        <f t="shared" si="36"/>
        <v>0</v>
      </c>
      <c r="J750" s="20">
        <f t="shared" si="37"/>
        <v>0</v>
      </c>
    </row>
    <row r="751" spans="1:10" x14ac:dyDescent="0.2">
      <c r="A751" s="11">
        <v>43404</v>
      </c>
      <c r="B751" s="101">
        <v>10</v>
      </c>
      <c r="C751" s="200"/>
      <c r="D751" s="201"/>
      <c r="E751" s="204"/>
      <c r="F751" s="21">
        <f t="shared" si="38"/>
        <v>0</v>
      </c>
      <c r="G751" s="22">
        <f t="shared" si="39"/>
        <v>0</v>
      </c>
      <c r="H751" s="23"/>
      <c r="I751" s="24">
        <f t="shared" si="36"/>
        <v>0</v>
      </c>
      <c r="J751" s="24">
        <f t="shared" si="37"/>
        <v>0</v>
      </c>
    </row>
    <row r="752" spans="1:10" x14ac:dyDescent="0.2">
      <c r="A752" s="10">
        <v>43434</v>
      </c>
      <c r="B752" s="100">
        <v>11</v>
      </c>
      <c r="C752" s="16"/>
      <c r="D752" s="95"/>
      <c r="E752" s="99"/>
      <c r="F752" s="17">
        <f t="shared" si="38"/>
        <v>0</v>
      </c>
      <c r="G752" s="18">
        <f t="shared" si="39"/>
        <v>0</v>
      </c>
      <c r="H752" s="19"/>
      <c r="I752" s="20">
        <f t="shared" si="36"/>
        <v>0</v>
      </c>
      <c r="J752" s="20">
        <f t="shared" si="37"/>
        <v>0</v>
      </c>
    </row>
    <row r="753" spans="1:10" x14ac:dyDescent="0.2">
      <c r="A753" s="11">
        <v>43465</v>
      </c>
      <c r="B753" s="101">
        <v>12</v>
      </c>
      <c r="C753" s="200"/>
      <c r="D753" s="201"/>
      <c r="E753" s="204"/>
      <c r="F753" s="21">
        <f t="shared" si="38"/>
        <v>0</v>
      </c>
      <c r="G753" s="22">
        <f t="shared" si="39"/>
        <v>0</v>
      </c>
      <c r="H753" s="23"/>
      <c r="I753" s="24">
        <f t="shared" si="36"/>
        <v>0</v>
      </c>
      <c r="J753" s="24">
        <f t="shared" si="37"/>
        <v>0</v>
      </c>
    </row>
    <row r="754" spans="1:10" x14ac:dyDescent="0.2">
      <c r="A754" s="37" t="s">
        <v>63</v>
      </c>
      <c r="B754" s="102">
        <v>13</v>
      </c>
      <c r="C754" s="90">
        <f>SUM(C742:C753)</f>
        <v>0</v>
      </c>
      <c r="D754" s="34">
        <f>SUM(D742:D753)</f>
        <v>0</v>
      </c>
      <c r="E754" s="42"/>
      <c r="F754" s="38">
        <f>F753</f>
        <v>0</v>
      </c>
      <c r="G754" s="39">
        <f>G753</f>
        <v>0</v>
      </c>
      <c r="H754" s="40"/>
      <c r="I754" s="41">
        <f>I753</f>
        <v>0</v>
      </c>
      <c r="J754" s="41">
        <f>J753</f>
        <v>0</v>
      </c>
    </row>
    <row r="755" spans="1:10" x14ac:dyDescent="0.2">
      <c r="A755" s="33"/>
      <c r="B755" s="183"/>
      <c r="C755" s="202"/>
      <c r="D755" s="202"/>
      <c r="E755" s="26"/>
      <c r="F755" s="91"/>
      <c r="G755" s="91"/>
      <c r="H755" s="96"/>
      <c r="I755" s="96"/>
      <c r="J755" s="96"/>
    </row>
    <row r="756" spans="1:10" hidden="1" x14ac:dyDescent="0.2">
      <c r="A756" s="33"/>
      <c r="B756" s="183"/>
      <c r="C756" s="202"/>
      <c r="D756" s="202"/>
      <c r="E756" s="26"/>
      <c r="F756" s="91"/>
      <c r="G756" s="91"/>
      <c r="H756" s="96"/>
      <c r="I756" s="96"/>
      <c r="J756" s="96"/>
    </row>
    <row r="757" spans="1:10" hidden="1" x14ac:dyDescent="0.2">
      <c r="A757" s="33"/>
      <c r="B757" s="183"/>
      <c r="C757" s="202"/>
      <c r="D757" s="202"/>
      <c r="E757" s="26"/>
      <c r="F757" s="91"/>
      <c r="G757" s="91"/>
      <c r="H757" s="96"/>
      <c r="I757" s="96"/>
      <c r="J757" s="96"/>
    </row>
    <row r="758" spans="1:10" hidden="1" x14ac:dyDescent="0.2">
      <c r="A758" s="33"/>
      <c r="B758" s="183"/>
      <c r="C758" s="202"/>
      <c r="D758" s="202"/>
      <c r="E758" s="26"/>
      <c r="F758" s="91"/>
      <c r="G758" s="91"/>
      <c r="H758" s="96"/>
      <c r="I758" s="96"/>
      <c r="J758" s="96"/>
    </row>
    <row r="759" spans="1:10" hidden="1" x14ac:dyDescent="0.2">
      <c r="A759" s="33"/>
      <c r="B759" s="183"/>
      <c r="C759" s="202"/>
      <c r="D759" s="202"/>
      <c r="E759" s="26"/>
      <c r="F759" s="91"/>
      <c r="G759" s="91"/>
      <c r="H759" s="96"/>
      <c r="I759" s="96"/>
      <c r="J759" s="96"/>
    </row>
    <row r="760" spans="1:10" hidden="1" x14ac:dyDescent="0.2">
      <c r="A760" s="33"/>
      <c r="B760" s="183"/>
      <c r="C760" s="202"/>
      <c r="D760" s="202"/>
      <c r="E760" s="26"/>
      <c r="F760" s="91"/>
      <c r="G760" s="91"/>
      <c r="H760" s="96"/>
      <c r="I760" s="96"/>
      <c r="J760" s="96"/>
    </row>
    <row r="761" spans="1:10" hidden="1" x14ac:dyDescent="0.2">
      <c r="A761" s="33"/>
      <c r="B761" s="183"/>
      <c r="C761" s="202"/>
      <c r="D761" s="202"/>
      <c r="E761" s="26"/>
      <c r="F761" s="91"/>
      <c r="G761" s="91"/>
      <c r="H761" s="96"/>
      <c r="I761" s="96"/>
      <c r="J761" s="96"/>
    </row>
    <row r="762" spans="1:10" hidden="1" x14ac:dyDescent="0.2">
      <c r="A762" s="33"/>
      <c r="B762" s="183"/>
      <c r="C762" s="202"/>
      <c r="D762" s="202"/>
      <c r="E762" s="26"/>
      <c r="F762" s="91"/>
      <c r="G762" s="91"/>
      <c r="H762" s="96"/>
      <c r="I762" s="96"/>
      <c r="J762" s="96"/>
    </row>
    <row r="763" spans="1:10" hidden="1" x14ac:dyDescent="0.2">
      <c r="A763" s="33"/>
      <c r="B763" s="183"/>
      <c r="C763" s="202"/>
      <c r="D763" s="202"/>
      <c r="E763" s="26"/>
      <c r="F763" s="91"/>
      <c r="G763" s="91"/>
      <c r="H763" s="96"/>
      <c r="I763" s="96"/>
      <c r="J763" s="96"/>
    </row>
    <row r="764" spans="1:10" hidden="1" x14ac:dyDescent="0.2">
      <c r="A764" s="33"/>
      <c r="B764" s="183"/>
      <c r="C764" s="202"/>
      <c r="D764" s="202"/>
      <c r="E764" s="26"/>
      <c r="F764" s="91"/>
      <c r="G764" s="91"/>
      <c r="H764" s="96"/>
      <c r="I764" s="96"/>
      <c r="J764" s="96"/>
    </row>
    <row r="765" spans="1:10" hidden="1" x14ac:dyDescent="0.2">
      <c r="A765" s="33"/>
      <c r="B765" s="183"/>
      <c r="C765" s="202"/>
      <c r="D765" s="202"/>
      <c r="E765" s="26"/>
      <c r="F765" s="91"/>
      <c r="G765" s="91"/>
      <c r="H765" s="96"/>
      <c r="I765" s="96"/>
      <c r="J765" s="96"/>
    </row>
    <row r="766" spans="1:10" hidden="1" x14ac:dyDescent="0.2">
      <c r="A766" s="33"/>
      <c r="B766" s="183"/>
      <c r="C766" s="202"/>
      <c r="D766" s="202"/>
      <c r="E766" s="26"/>
      <c r="F766" s="91"/>
      <c r="G766" s="91"/>
      <c r="H766" s="96"/>
      <c r="I766" s="96"/>
      <c r="J766" s="96"/>
    </row>
    <row r="767" spans="1:10" hidden="1" x14ac:dyDescent="0.2">
      <c r="A767" s="33"/>
      <c r="B767" s="183"/>
      <c r="C767" s="202"/>
      <c r="D767" s="202"/>
      <c r="E767" s="26"/>
      <c r="F767" s="91"/>
      <c r="G767" s="91"/>
      <c r="H767" s="96"/>
      <c r="I767" s="96"/>
      <c r="J767" s="96"/>
    </row>
    <row r="768" spans="1:10" hidden="1" x14ac:dyDescent="0.2">
      <c r="A768" s="33"/>
      <c r="B768" s="183"/>
      <c r="C768" s="202"/>
      <c r="D768" s="202"/>
      <c r="E768" s="26"/>
      <c r="F768" s="91"/>
      <c r="G768" s="91"/>
      <c r="H768" s="96"/>
      <c r="I768" s="96"/>
      <c r="J768" s="96"/>
    </row>
    <row r="769" spans="1:10" hidden="1" x14ac:dyDescent="0.2">
      <c r="A769" s="33"/>
      <c r="B769" s="183"/>
      <c r="C769" s="202"/>
      <c r="D769" s="202"/>
      <c r="E769" s="26"/>
      <c r="F769" s="91"/>
      <c r="G769" s="91"/>
      <c r="H769" s="96"/>
      <c r="I769" s="96"/>
      <c r="J769" s="96"/>
    </row>
    <row r="770" spans="1:10" hidden="1" x14ac:dyDescent="0.2">
      <c r="A770" s="33"/>
      <c r="B770" s="183"/>
      <c r="C770" s="202"/>
      <c r="D770" s="202"/>
      <c r="E770" s="26"/>
      <c r="F770" s="91"/>
      <c r="G770" s="91"/>
      <c r="H770" s="96"/>
      <c r="I770" s="96"/>
      <c r="J770" s="96"/>
    </row>
    <row r="771" spans="1:10" hidden="1" x14ac:dyDescent="0.2">
      <c r="A771" s="33"/>
      <c r="B771" s="183"/>
      <c r="C771" s="202"/>
      <c r="D771" s="202"/>
      <c r="E771" s="26"/>
      <c r="F771" s="91"/>
      <c r="G771" s="91"/>
      <c r="H771" s="96"/>
      <c r="I771" s="96"/>
      <c r="J771" s="96"/>
    </row>
    <row r="772" spans="1:10" hidden="1" x14ac:dyDescent="0.2">
      <c r="A772" s="33"/>
      <c r="B772" s="183"/>
      <c r="C772" s="202"/>
      <c r="D772" s="202"/>
      <c r="E772" s="26"/>
      <c r="F772" s="91"/>
      <c r="G772" s="91"/>
      <c r="H772" s="96"/>
      <c r="I772" s="96"/>
      <c r="J772" s="96"/>
    </row>
    <row r="773" spans="1:10" hidden="1" x14ac:dyDescent="0.2">
      <c r="A773" s="33"/>
      <c r="B773" s="183"/>
      <c r="C773" s="202"/>
      <c r="D773" s="202"/>
      <c r="E773" s="26"/>
      <c r="F773" s="91"/>
      <c r="G773" s="91"/>
      <c r="H773" s="96"/>
      <c r="I773" s="96"/>
      <c r="J773" s="96"/>
    </row>
    <row r="774" spans="1:10" hidden="1" x14ac:dyDescent="0.2">
      <c r="A774" s="33"/>
      <c r="B774" s="183"/>
      <c r="C774" s="202"/>
      <c r="D774" s="202"/>
      <c r="E774" s="26"/>
      <c r="F774" s="91"/>
      <c r="G774" s="91"/>
      <c r="H774" s="96"/>
      <c r="I774" s="96"/>
      <c r="J774" s="96"/>
    </row>
    <row r="775" spans="1:10" hidden="1" x14ac:dyDescent="0.2">
      <c r="A775" s="33"/>
      <c r="B775" s="183"/>
      <c r="C775" s="202"/>
      <c r="D775" s="202"/>
      <c r="E775" s="26"/>
      <c r="F775" s="91"/>
      <c r="G775" s="91"/>
      <c r="H775" s="96"/>
      <c r="I775" s="96"/>
      <c r="J775" s="96"/>
    </row>
    <row r="776" spans="1:10" hidden="1" x14ac:dyDescent="0.2">
      <c r="A776" s="33"/>
      <c r="B776" s="183"/>
      <c r="C776" s="202"/>
      <c r="D776" s="202"/>
      <c r="E776" s="26"/>
      <c r="F776" s="91"/>
      <c r="G776" s="91"/>
      <c r="H776" s="96"/>
      <c r="I776" s="96"/>
      <c r="J776" s="96"/>
    </row>
    <row r="777" spans="1:10" hidden="1" x14ac:dyDescent="0.2">
      <c r="A777" s="33"/>
      <c r="B777" s="183"/>
      <c r="C777" s="202"/>
      <c r="D777" s="202"/>
      <c r="E777" s="26"/>
      <c r="F777" s="91"/>
      <c r="G777" s="91"/>
      <c r="H777" s="96"/>
      <c r="I777" s="96"/>
      <c r="J777" s="96"/>
    </row>
    <row r="778" spans="1:10" hidden="1" x14ac:dyDescent="0.2">
      <c r="A778" s="33"/>
      <c r="B778" s="183"/>
      <c r="C778" s="202"/>
      <c r="D778" s="202"/>
      <c r="E778" s="26"/>
      <c r="F778" s="91"/>
      <c r="G778" s="91"/>
      <c r="H778" s="96"/>
      <c r="I778" s="96"/>
      <c r="J778" s="96"/>
    </row>
    <row r="779" spans="1:10" hidden="1" x14ac:dyDescent="0.2">
      <c r="A779" s="33"/>
      <c r="B779" s="183"/>
      <c r="C779" s="202"/>
      <c r="D779" s="202"/>
      <c r="E779" s="26"/>
      <c r="F779" s="91"/>
      <c r="G779" s="91"/>
      <c r="H779" s="96"/>
      <c r="I779" s="96"/>
      <c r="J779" s="96"/>
    </row>
    <row r="780" spans="1:10" hidden="1" x14ac:dyDescent="0.2">
      <c r="A780" s="33"/>
      <c r="B780" s="183"/>
      <c r="C780" s="202"/>
      <c r="D780" s="202"/>
      <c r="E780" s="26"/>
      <c r="F780" s="91"/>
      <c r="G780" s="91"/>
      <c r="H780" s="96"/>
      <c r="I780" s="96"/>
      <c r="J780" s="96"/>
    </row>
    <row r="781" spans="1:10" hidden="1" x14ac:dyDescent="0.2">
      <c r="A781" s="33"/>
      <c r="B781" s="183"/>
      <c r="C781" s="202"/>
      <c r="D781" s="202"/>
      <c r="E781" s="26"/>
      <c r="F781" s="91"/>
      <c r="G781" s="91"/>
      <c r="H781" s="96"/>
      <c r="I781" s="96"/>
      <c r="J781" s="96"/>
    </row>
    <row r="782" spans="1:10" hidden="1" x14ac:dyDescent="0.2">
      <c r="A782" s="33"/>
      <c r="B782" s="183"/>
      <c r="C782" s="202"/>
      <c r="D782" s="202"/>
      <c r="E782" s="26"/>
      <c r="F782" s="91"/>
      <c r="G782" s="91"/>
      <c r="H782" s="96"/>
      <c r="I782" s="96"/>
      <c r="J782" s="96"/>
    </row>
    <row r="783" spans="1:10" hidden="1" x14ac:dyDescent="0.2">
      <c r="A783" s="33"/>
      <c r="B783" s="183"/>
      <c r="C783" s="202"/>
      <c r="D783" s="202"/>
      <c r="E783" s="26"/>
      <c r="F783" s="91"/>
      <c r="G783" s="91"/>
      <c r="H783" s="96"/>
      <c r="I783" s="96"/>
      <c r="J783" s="96"/>
    </row>
    <row r="784" spans="1:10" hidden="1" x14ac:dyDescent="0.2">
      <c r="A784" s="33"/>
      <c r="B784" s="183"/>
      <c r="C784" s="202"/>
      <c r="D784" s="202"/>
      <c r="E784" s="26"/>
      <c r="F784" s="91"/>
      <c r="G784" s="91"/>
      <c r="H784" s="96"/>
      <c r="I784" s="96"/>
      <c r="J784" s="96"/>
    </row>
    <row r="785" spans="1:10" hidden="1" x14ac:dyDescent="0.2">
      <c r="A785" s="33"/>
      <c r="B785" s="183"/>
      <c r="C785" s="202"/>
      <c r="D785" s="202"/>
      <c r="E785" s="26"/>
      <c r="F785" s="91"/>
      <c r="G785" s="91"/>
      <c r="H785" s="96"/>
      <c r="I785" s="96"/>
      <c r="J785" s="96"/>
    </row>
    <row r="786" spans="1:10" hidden="1" x14ac:dyDescent="0.2">
      <c r="A786" s="33"/>
      <c r="B786" s="183"/>
      <c r="C786" s="202"/>
      <c r="D786" s="202"/>
      <c r="E786" s="26"/>
      <c r="F786" s="91"/>
      <c r="G786" s="91"/>
      <c r="H786" s="96"/>
      <c r="I786" s="96"/>
      <c r="J786" s="96"/>
    </row>
    <row r="787" spans="1:10" hidden="1" x14ac:dyDescent="0.2">
      <c r="A787" s="33"/>
      <c r="B787" s="183"/>
      <c r="C787" s="202"/>
      <c r="D787" s="202"/>
      <c r="E787" s="26"/>
      <c r="F787" s="91"/>
      <c r="G787" s="91"/>
      <c r="H787" s="96"/>
      <c r="I787" s="96"/>
      <c r="J787" s="96"/>
    </row>
    <row r="788" spans="1:10" hidden="1" x14ac:dyDescent="0.2">
      <c r="A788" s="33"/>
      <c r="B788" s="33"/>
      <c r="C788" s="202"/>
      <c r="D788" s="202"/>
      <c r="E788" s="202"/>
      <c r="F788" s="91"/>
      <c r="G788" s="91"/>
      <c r="H788" s="96"/>
      <c r="I788" s="96"/>
      <c r="J788" s="96"/>
    </row>
    <row r="789" spans="1:10" hidden="1" x14ac:dyDescent="0.2">
      <c r="A789" s="33"/>
      <c r="B789" s="33"/>
      <c r="C789" s="202"/>
      <c r="D789" s="202"/>
      <c r="E789" s="202"/>
      <c r="F789" s="91"/>
      <c r="G789" s="91"/>
      <c r="H789" s="96"/>
      <c r="I789" s="96"/>
      <c r="J789" s="96"/>
    </row>
    <row r="790" spans="1:10" hidden="1" x14ac:dyDescent="0.2">
      <c r="A790" s="127" t="s">
        <v>101</v>
      </c>
      <c r="B790" s="92"/>
      <c r="C790" s="128" t="s">
        <v>102</v>
      </c>
      <c r="D790" s="92"/>
      <c r="E790" s="349" t="s">
        <v>103</v>
      </c>
      <c r="F790" s="349"/>
      <c r="G790" s="202"/>
      <c r="H790" s="1"/>
      <c r="I790" s="199"/>
      <c r="J790" s="199"/>
    </row>
    <row r="791" spans="1:10" hidden="1" x14ac:dyDescent="0.2">
      <c r="A791" s="93" t="s">
        <v>104</v>
      </c>
      <c r="B791" s="92"/>
      <c r="C791" s="111" t="s">
        <v>105</v>
      </c>
      <c r="D791" s="1"/>
      <c r="E791" s="103">
        <v>1</v>
      </c>
      <c r="F791" s="103" t="s">
        <v>106</v>
      </c>
      <c r="G791" s="1"/>
      <c r="H791" s="1"/>
      <c r="I791" s="1"/>
      <c r="J791" s="1"/>
    </row>
    <row r="792" spans="1:10" hidden="1" x14ac:dyDescent="0.2">
      <c r="A792" s="94" t="s">
        <v>107</v>
      </c>
      <c r="B792" s="92"/>
      <c r="C792" s="110" t="s">
        <v>108</v>
      </c>
      <c r="E792" s="104">
        <v>2</v>
      </c>
      <c r="F792" s="103" t="s">
        <v>109</v>
      </c>
    </row>
    <row r="793" spans="1:10" hidden="1" x14ac:dyDescent="0.2">
      <c r="A793" s="93" t="s">
        <v>110</v>
      </c>
      <c r="B793" s="92"/>
      <c r="C793" s="110"/>
      <c r="E793" s="103">
        <v>3</v>
      </c>
      <c r="F793" s="104" t="s">
        <v>111</v>
      </c>
    </row>
    <row r="794" spans="1:10" hidden="1" x14ac:dyDescent="0.2">
      <c r="E794" s="104">
        <v>4</v>
      </c>
      <c r="F794" s="103" t="s">
        <v>112</v>
      </c>
    </row>
    <row r="795" spans="1:10" hidden="1" x14ac:dyDescent="0.2">
      <c r="E795" s="103">
        <v>5</v>
      </c>
      <c r="F795" s="103" t="s">
        <v>113</v>
      </c>
    </row>
    <row r="796" spans="1:10" hidden="1" x14ac:dyDescent="0.2">
      <c r="E796" s="104">
        <v>6</v>
      </c>
      <c r="F796" s="104" t="s">
        <v>114</v>
      </c>
    </row>
    <row r="797" spans="1:10" hidden="1" x14ac:dyDescent="0.2">
      <c r="A797" s="127" t="s">
        <v>101</v>
      </c>
      <c r="E797" s="103">
        <v>7</v>
      </c>
      <c r="F797" s="103" t="s">
        <v>115</v>
      </c>
    </row>
    <row r="798" spans="1:10" hidden="1" x14ac:dyDescent="0.2">
      <c r="A798" s="124" t="s">
        <v>46</v>
      </c>
      <c r="E798" s="104">
        <v>8</v>
      </c>
      <c r="F798" s="103" t="s">
        <v>116</v>
      </c>
    </row>
    <row r="799" spans="1:10" hidden="1" x14ac:dyDescent="0.2">
      <c r="A799" s="3" t="s">
        <v>117</v>
      </c>
      <c r="E799" s="103">
        <v>9</v>
      </c>
      <c r="F799" s="104" t="s">
        <v>118</v>
      </c>
    </row>
    <row r="800" spans="1:10" hidden="1" x14ac:dyDescent="0.2">
      <c r="A800" s="124" t="s">
        <v>119</v>
      </c>
      <c r="E800" s="104">
        <v>10</v>
      </c>
      <c r="F800" s="103" t="s">
        <v>120</v>
      </c>
    </row>
    <row r="801" spans="1:6" hidden="1" x14ac:dyDescent="0.2">
      <c r="A801" s="3" t="s">
        <v>121</v>
      </c>
      <c r="E801" s="105">
        <v>11</v>
      </c>
      <c r="F801" s="103" t="s">
        <v>122</v>
      </c>
    </row>
    <row r="802" spans="1:6" hidden="1" x14ac:dyDescent="0.2">
      <c r="A802" s="124" t="s">
        <v>123</v>
      </c>
      <c r="E802" s="104">
        <v>12</v>
      </c>
      <c r="F802" s="104" t="s">
        <v>124</v>
      </c>
    </row>
    <row r="803" spans="1:6" hidden="1" x14ac:dyDescent="0.2">
      <c r="A803" s="3" t="s">
        <v>125</v>
      </c>
    </row>
    <row r="804" spans="1:6" hidden="1" x14ac:dyDescent="0.2"/>
    <row r="805" spans="1:6" hidden="1" x14ac:dyDescent="0.2"/>
    <row r="806" spans="1:6" hidden="1" x14ac:dyDescent="0.2"/>
    <row r="807" spans="1:6" hidden="1" x14ac:dyDescent="0.2"/>
    <row r="808" spans="1:6" hidden="1" x14ac:dyDescent="0.2"/>
    <row r="809" spans="1:6" hidden="1" x14ac:dyDescent="0.2"/>
    <row r="810" spans="1:6" hidden="1" x14ac:dyDescent="0.2"/>
    <row r="811" spans="1:6" hidden="1" x14ac:dyDescent="0.2"/>
    <row r="812" spans="1:6" hidden="1" x14ac:dyDescent="0.2"/>
    <row r="813" spans="1:6" hidden="1" x14ac:dyDescent="0.2"/>
    <row r="814" spans="1:6" hidden="1" x14ac:dyDescent="0.2"/>
    <row r="815" spans="1:6" hidden="1" x14ac:dyDescent="0.2"/>
    <row r="816" spans="1: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</sheetData>
  <sheetProtection algorithmName="SHA-512" hashValue="7sn0qumZS+IeCkT84W16xYL5ndsqVP9CiLC17yRP5HtpZv7tFHc53PBWefGxoun8ChDio7G5bjm1wQuVMzN4Zg==" saltValue="RSScq2nhx0YDBh4Phen4fg==" spinCount="100000" sheet="1" objects="1" scenarios="1"/>
  <protectedRanges>
    <protectedRange sqref="C69:D69 G69:H69 J69" name="c2indicador"/>
    <protectedRange sqref="C183:D183 G183:H183 J183 C425:D425 G425:H425 J425 C482:D482 G482:H482 J482 C539:D539 G539:H539 J539 C653:D653 G653:H653 J653 C710:D710 G710:H710 J710 C596:D596 G596:H596 J596" name="c4indicador"/>
    <protectedRange sqref="C154:D154 I154:J154 C339:D339 I339:J339 C396:D396 I396:J396" name="c3valores"/>
    <protectedRange sqref="C40:D40 I40:J40" name="c1valores"/>
    <protectedRange sqref="D215:D226 D457:D468 D514:D525 D571:D582 D685:D696 D742:D753 D628:D639" name="c4avance"/>
    <protectedRange sqref="D101:D112" name="c2avance"/>
    <protectedRange sqref="C215:C226 C457:C468 C514:C525 C571:C582 C685:C696 C742:C753 C628:C639" name="c4metas"/>
    <protectedRange sqref="C196:J200 C495:J499 C552:J556 C666:J670 C723:J727 C609:J613 D438:J442 C438 C440:C442" name="c4proyectos"/>
    <protectedRange sqref="I181:J181 I124:J124 I67:J67 I10:J10 I309:J309 I366:J366 I423:J423 I480:J480 I537:J537 I708:J708 I594:J594 I651:J651" name="c4personas"/>
    <protectedRange sqref="I179:J179 I421:J421 I478:J478 I535:J535 I649:J649 I706:J706 I592:J592" name="c4termino"/>
    <protectedRange sqref="C174:G177 C416:G419 C473:G476 C530:G533 C701:G704 C587:G590 C644:G647" name="c4plan"/>
    <protectedRange sqref="C145:J152 C330:J337 C387:J394" name="c3actividades"/>
    <protectedRange sqref="C133:J137 C318:J322 C375:J379" name="c3fines"/>
    <protectedRange sqref="C124:D124 C309:D309 C366:D366" name="c3actualizacion"/>
    <protectedRange sqref="C122:D122 C307:D307 C364:D364" name="c3inicio"/>
    <protectedRange sqref="C101:C112" name="c2metas"/>
    <protectedRange sqref="C82:J86" name="c2proyectos"/>
    <protectedRange sqref="C71:J74" name="c2descripcion"/>
    <protectedRange sqref="I65:J65" name="c2termino"/>
    <protectedRange sqref="C60:G63" name="c2plan"/>
    <protectedRange sqref="C31:J38" name="c1actividades"/>
    <protectedRange sqref="C19:J23" name="c1fines"/>
    <protectedRange sqref="C10:D10" name="c1actualizacion"/>
    <protectedRange sqref="C8:D8" name="c1inicio"/>
    <protectedRange sqref="C3:G6" name="c1plan"/>
    <protectedRange sqref="I8:J8" name="c1termino"/>
    <protectedRange sqref="C14:J17" name="c1descripcion"/>
    <protectedRange sqref="C25:J29" name="c1proyectos"/>
    <protectedRange sqref="C44:C55" name="c1metas"/>
    <protectedRange sqref="C65:D65" name="c2inicio"/>
    <protectedRange sqref="C67:D67" name="c2actualizacion"/>
    <protectedRange sqref="C76:J80" name="c2fines"/>
    <protectedRange sqref="C88:J95" name="c2actividades"/>
    <protectedRange sqref="C117:G120 C302:G305 C359:G362" name="c3plan"/>
    <protectedRange sqref="I122:J122 I307:J307 I364:J364" name="c3termino"/>
    <protectedRange sqref="C128:J131 C313:J316 C370:J373" name="c3descripcion"/>
    <protectedRange sqref="C139:J143 C324:J328 C381:J385" name="c3proyectos"/>
    <protectedRange sqref="C158:C169 C343:C354 C400:C411" name="c3metas"/>
    <protectedRange sqref="C179:D179 C421:D421 C478:D478 C535:D535 C649:D649 C706:D706 C592:D592" name="c4inicio"/>
    <protectedRange sqref="C181:D181 C423:D423 C480:D480 C537:D537 C651:D651 C708:D708 C594:D594" name="c4actualizacion"/>
    <protectedRange sqref="C190:J194 C432:J436 C489:J493 C546:J550 C717:J721 C603:J607 C660:J664" name="c4fines"/>
    <protectedRange sqref="C185:J188 C427:J430 C484:J487 C541:J544 C655:J658 C712:J715 C598:J601" name="c4descripcion"/>
    <protectedRange sqref="C202:J209 C444:J451 C501:J508 C672:J679 C729 D729:J736 C731:C736 C558:J565 C615:J622" name="c4actividades"/>
    <protectedRange sqref="D44:D55" name="c1avance"/>
    <protectedRange sqref="D158:D169 D343:D354 D400:D411" name="c3avance"/>
    <protectedRange sqref="C97:D97 I97:J97" name="c2valores"/>
    <protectedRange sqref="C211:D211 I211:J211 C453:D453 I453:J453 C510:D510 I510:J510 C567:D567 I567:J567 C681:D681 I681:J681 C738:D738 I738:J738 C624:D624 I624:J624" name="c4valores"/>
    <protectedRange sqref="C126:D126 G126:H126 J126 C311:D311 G311:H311 J311 C368:D368 G368:H368 J368" name="c3indicador"/>
    <protectedRange sqref="C12:D12 G12:H12 J12" name="c1indicador"/>
  </protectedRanges>
  <mergeCells count="222">
    <mergeCell ref="F10:H10"/>
    <mergeCell ref="F67:H67"/>
    <mergeCell ref="F124:H124"/>
    <mergeCell ref="F181:H181"/>
    <mergeCell ref="F309:H309"/>
    <mergeCell ref="C590:G590"/>
    <mergeCell ref="C592:D592"/>
    <mergeCell ref="I592:J592"/>
    <mergeCell ref="A594:B594"/>
    <mergeCell ref="C594:D594"/>
    <mergeCell ref="I594:J594"/>
    <mergeCell ref="G539:H539"/>
    <mergeCell ref="C588:G588"/>
    <mergeCell ref="C589:G589"/>
    <mergeCell ref="G126:H126"/>
    <mergeCell ref="C120:G120"/>
    <mergeCell ref="C124:D124"/>
    <mergeCell ref="I124:J124"/>
    <mergeCell ref="C128:J131"/>
    <mergeCell ref="C154:D154"/>
    <mergeCell ref="I154:J154"/>
    <mergeCell ref="I122:J122"/>
    <mergeCell ref="C61:G61"/>
    <mergeCell ref="C62:G62"/>
    <mergeCell ref="E790:F790"/>
    <mergeCell ref="F624:G624"/>
    <mergeCell ref="I624:J624"/>
    <mergeCell ref="I643:J643"/>
    <mergeCell ref="C644:G644"/>
    <mergeCell ref="C645:G645"/>
    <mergeCell ref="C646:G646"/>
    <mergeCell ref="C647:G647"/>
    <mergeCell ref="C649:D649"/>
    <mergeCell ref="I649:J649"/>
    <mergeCell ref="C624:D624"/>
    <mergeCell ref="I700:J700"/>
    <mergeCell ref="C701:G701"/>
    <mergeCell ref="C702:G702"/>
    <mergeCell ref="C703:G703"/>
    <mergeCell ref="C712:J715"/>
    <mergeCell ref="C708:D708"/>
    <mergeCell ref="I708:J708"/>
    <mergeCell ref="C710:D710"/>
    <mergeCell ref="E710:F710"/>
    <mergeCell ref="G710:H710"/>
    <mergeCell ref="G653:H653"/>
    <mergeCell ref="C738:D738"/>
    <mergeCell ref="F738:G738"/>
    <mergeCell ref="I738:J738"/>
    <mergeCell ref="C704:G704"/>
    <mergeCell ref="C706:D706"/>
    <mergeCell ref="I706:J706"/>
    <mergeCell ref="A651:B651"/>
    <mergeCell ref="C651:D651"/>
    <mergeCell ref="I651:J651"/>
    <mergeCell ref="A653:B653"/>
    <mergeCell ref="C653:D653"/>
    <mergeCell ref="E653:F653"/>
    <mergeCell ref="A708:B708"/>
    <mergeCell ref="A710:B710"/>
    <mergeCell ref="C655:J658"/>
    <mergeCell ref="C681:D681"/>
    <mergeCell ref="F681:G681"/>
    <mergeCell ref="I681:J681"/>
    <mergeCell ref="C729:J736"/>
    <mergeCell ref="C672:J679"/>
    <mergeCell ref="C598:J601"/>
    <mergeCell ref="A539:B539"/>
    <mergeCell ref="C539:D539"/>
    <mergeCell ref="E539:F539"/>
    <mergeCell ref="I116:J116"/>
    <mergeCell ref="I173:J173"/>
    <mergeCell ref="C117:G117"/>
    <mergeCell ref="C118:G118"/>
    <mergeCell ref="C119:G119"/>
    <mergeCell ref="F211:G211"/>
    <mergeCell ref="I211:J211"/>
    <mergeCell ref="I179:J179"/>
    <mergeCell ref="C174:G174"/>
    <mergeCell ref="C175:G175"/>
    <mergeCell ref="C176:G176"/>
    <mergeCell ref="C177:G177"/>
    <mergeCell ref="C181:D181"/>
    <mergeCell ref="C179:D179"/>
    <mergeCell ref="C122:D122"/>
    <mergeCell ref="I181:J181"/>
    <mergeCell ref="I529:J529"/>
    <mergeCell ref="C530:G530"/>
    <mergeCell ref="C531:G531"/>
    <mergeCell ref="C532:G532"/>
    <mergeCell ref="A596:B596"/>
    <mergeCell ref="C596:D596"/>
    <mergeCell ref="E596:F596"/>
    <mergeCell ref="G596:H596"/>
    <mergeCell ref="C533:G533"/>
    <mergeCell ref="C535:D535"/>
    <mergeCell ref="I535:J535"/>
    <mergeCell ref="A537:B537"/>
    <mergeCell ref="C537:D537"/>
    <mergeCell ref="I537:J537"/>
    <mergeCell ref="C541:J544"/>
    <mergeCell ref="C567:D567"/>
    <mergeCell ref="F567:G567"/>
    <mergeCell ref="I567:J567"/>
    <mergeCell ref="I586:J586"/>
    <mergeCell ref="C587:G587"/>
    <mergeCell ref="C63:G63"/>
    <mergeCell ref="C60:G60"/>
    <mergeCell ref="I59:J59"/>
    <mergeCell ref="E230:F230"/>
    <mergeCell ref="A124:B124"/>
    <mergeCell ref="A181:B181"/>
    <mergeCell ref="A183:B183"/>
    <mergeCell ref="A126:B126"/>
    <mergeCell ref="C97:D97"/>
    <mergeCell ref="F97:G97"/>
    <mergeCell ref="I97:J97"/>
    <mergeCell ref="A69:B69"/>
    <mergeCell ref="C69:D69"/>
    <mergeCell ref="E69:F69"/>
    <mergeCell ref="G69:H69"/>
    <mergeCell ref="C185:J188"/>
    <mergeCell ref="C211:D211"/>
    <mergeCell ref="C183:D183"/>
    <mergeCell ref="E183:F183"/>
    <mergeCell ref="G183:H183"/>
    <mergeCell ref="C126:D126"/>
    <mergeCell ref="E126:F126"/>
    <mergeCell ref="C3:G3"/>
    <mergeCell ref="C4:G4"/>
    <mergeCell ref="C5:G5"/>
    <mergeCell ref="C6:G6"/>
    <mergeCell ref="I2:J2"/>
    <mergeCell ref="C67:D67"/>
    <mergeCell ref="A67:B67"/>
    <mergeCell ref="I67:J67"/>
    <mergeCell ref="C71:J74"/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C14:J17"/>
    <mergeCell ref="C40:D40"/>
    <mergeCell ref="F40:G40"/>
    <mergeCell ref="I40:J40"/>
    <mergeCell ref="C65:D65"/>
    <mergeCell ref="I65:J65"/>
    <mergeCell ref="C307:D307"/>
    <mergeCell ref="I307:J307"/>
    <mergeCell ref="A309:B309"/>
    <mergeCell ref="C309:D309"/>
    <mergeCell ref="I309:J309"/>
    <mergeCell ref="I301:J301"/>
    <mergeCell ref="C302:G302"/>
    <mergeCell ref="C303:G303"/>
    <mergeCell ref="C304:G304"/>
    <mergeCell ref="C305:G305"/>
    <mergeCell ref="C339:D339"/>
    <mergeCell ref="I339:J339"/>
    <mergeCell ref="I358:J358"/>
    <mergeCell ref="C359:G359"/>
    <mergeCell ref="C360:G360"/>
    <mergeCell ref="A311:B311"/>
    <mergeCell ref="C311:D311"/>
    <mergeCell ref="E311:F311"/>
    <mergeCell ref="G311:H311"/>
    <mergeCell ref="C313:J316"/>
    <mergeCell ref="C396:D396"/>
    <mergeCell ref="I396:J396"/>
    <mergeCell ref="A368:B368"/>
    <mergeCell ref="C368:D368"/>
    <mergeCell ref="E368:F368"/>
    <mergeCell ref="G368:H368"/>
    <mergeCell ref="C370:J373"/>
    <mergeCell ref="C361:G361"/>
    <mergeCell ref="C362:G362"/>
    <mergeCell ref="C364:D364"/>
    <mergeCell ref="I364:J364"/>
    <mergeCell ref="A366:B366"/>
    <mergeCell ref="C366:D366"/>
    <mergeCell ref="I366:J366"/>
    <mergeCell ref="I415:J415"/>
    <mergeCell ref="C416:G416"/>
    <mergeCell ref="C417:G417"/>
    <mergeCell ref="C418:G418"/>
    <mergeCell ref="C419:G419"/>
    <mergeCell ref="C421:D421"/>
    <mergeCell ref="I421:J421"/>
    <mergeCell ref="A423:B423"/>
    <mergeCell ref="C423:D423"/>
    <mergeCell ref="I423:J423"/>
    <mergeCell ref="A425:B425"/>
    <mergeCell ref="C425:D425"/>
    <mergeCell ref="E425:F425"/>
    <mergeCell ref="G425:H425"/>
    <mergeCell ref="C427:J430"/>
    <mergeCell ref="C453:D453"/>
    <mergeCell ref="F453:G453"/>
    <mergeCell ref="I453:J453"/>
    <mergeCell ref="I472:J472"/>
    <mergeCell ref="A482:B482"/>
    <mergeCell ref="C482:D482"/>
    <mergeCell ref="E482:F482"/>
    <mergeCell ref="G482:H482"/>
    <mergeCell ref="C484:J487"/>
    <mergeCell ref="C510:D510"/>
    <mergeCell ref="F510:G510"/>
    <mergeCell ref="I510:J510"/>
    <mergeCell ref="C473:G473"/>
    <mergeCell ref="C474:G474"/>
    <mergeCell ref="C475:G475"/>
    <mergeCell ref="C476:G476"/>
    <mergeCell ref="C478:D478"/>
    <mergeCell ref="I478:J478"/>
    <mergeCell ref="A480:B480"/>
    <mergeCell ref="C480:D480"/>
    <mergeCell ref="I480:J480"/>
  </mergeCells>
  <dataValidations disablePrompts="1" count="2">
    <dataValidation type="list" allowBlank="1" showInputMessage="1" showErrorMessage="1" sqref="J368 J710 J653 J596 J539 J482 J425 J183 J69 J126 J12 J311">
      <formula1>$A$238:$A$243</formula1>
    </dataValidation>
    <dataValidation type="list" allowBlank="1" showInputMessage="1" showErrorMessage="1" sqref="I366:J366 I708:J708 I651:J651 I594:J594 I537:J537 I480:J480 I423:J423 I181:J181 I124:J124 I67:J67 I10:J10 I309:J309">
      <formula1>"1 Estrategico, 2 Gestion"</formula1>
    </dataValidation>
  </dataValidations>
  <pageMargins left="0.55000000000000004" right="0.44" top="0.36" bottom="0.51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workbookViewId="0">
      <selection activeCell="I22" sqref="I22"/>
    </sheetView>
  </sheetViews>
  <sheetFormatPr baseColWidth="10" defaultColWidth="11.42578125" defaultRowHeight="12" x14ac:dyDescent="0.2"/>
  <cols>
    <col min="1" max="1" width="16.140625" style="166" customWidth="1"/>
    <col min="2" max="14" width="10.28515625" style="166" customWidth="1"/>
    <col min="15" max="16384" width="11.42578125" style="166"/>
  </cols>
  <sheetData>
    <row r="1" spans="1:14" ht="15" x14ac:dyDescent="0.25">
      <c r="A1" s="169" t="s">
        <v>190</v>
      </c>
    </row>
    <row r="2" spans="1:14" ht="15" x14ac:dyDescent="0.25">
      <c r="A2" s="169" t="str">
        <f>'Caratula POA'!C9</f>
        <v>Dirección de Servicios Generales</v>
      </c>
    </row>
    <row r="3" spans="1:14" ht="15" x14ac:dyDescent="0.25">
      <c r="A3" s="169" t="s">
        <v>346</v>
      </c>
    </row>
    <row r="6" spans="1:14" x14ac:dyDescent="0.2">
      <c r="A6" s="166" t="str">
        <f>'componentes POA'!C3</f>
        <v>Servicios por personas fallecidas</v>
      </c>
    </row>
    <row r="7" spans="1:14" x14ac:dyDescent="0.2">
      <c r="A7" s="161" t="s">
        <v>29</v>
      </c>
      <c r="B7" s="161" t="s">
        <v>106</v>
      </c>
      <c r="C7" s="160" t="s">
        <v>109</v>
      </c>
      <c r="D7" s="160" t="s">
        <v>111</v>
      </c>
      <c r="E7" s="161" t="s">
        <v>112</v>
      </c>
      <c r="F7" s="160" t="s">
        <v>113</v>
      </c>
      <c r="G7" s="160" t="s">
        <v>114</v>
      </c>
      <c r="H7" s="161" t="s">
        <v>115</v>
      </c>
      <c r="I7" s="160" t="s">
        <v>116</v>
      </c>
      <c r="J7" s="160" t="s">
        <v>118</v>
      </c>
      <c r="K7" s="161" t="s">
        <v>120</v>
      </c>
      <c r="L7" s="160" t="s">
        <v>122</v>
      </c>
      <c r="M7" s="160" t="s">
        <v>124</v>
      </c>
      <c r="N7" s="164" t="s">
        <v>63</v>
      </c>
    </row>
    <row r="8" spans="1:14" ht="12.75" x14ac:dyDescent="0.2">
      <c r="A8" s="162" t="s">
        <v>324</v>
      </c>
      <c r="B8" s="214">
        <v>134</v>
      </c>
      <c r="C8" s="214">
        <v>84</v>
      </c>
      <c r="D8" s="214">
        <v>107</v>
      </c>
      <c r="E8" s="214">
        <v>110</v>
      </c>
      <c r="F8" s="214">
        <v>120</v>
      </c>
      <c r="G8" s="214">
        <v>100</v>
      </c>
      <c r="H8" s="214">
        <v>102</v>
      </c>
      <c r="I8" s="214">
        <v>117</v>
      </c>
      <c r="J8" s="214">
        <v>104</v>
      </c>
      <c r="K8" s="214"/>
      <c r="L8" s="214"/>
      <c r="M8" s="214"/>
      <c r="N8" s="168">
        <f>SUM(B8:M8)</f>
        <v>978</v>
      </c>
    </row>
    <row r="9" spans="1:14" x14ac:dyDescent="0.2">
      <c r="A9" s="162">
        <v>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8">
        <f t="shared" ref="N9:N11" si="0">SUM(B9:M9)</f>
        <v>0</v>
      </c>
    </row>
    <row r="10" spans="1:14" x14ac:dyDescent="0.2">
      <c r="A10" s="163">
        <v>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>
        <f t="shared" si="0"/>
        <v>0</v>
      </c>
    </row>
    <row r="11" spans="1:14" x14ac:dyDescent="0.2">
      <c r="A11" s="163">
        <v>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>
        <f t="shared" si="0"/>
        <v>0</v>
      </c>
    </row>
    <row r="13" spans="1:14" x14ac:dyDescent="0.2">
      <c r="A13" s="166" t="str">
        <f>'componentes POA'!C60</f>
        <v>Presupuesto ingresado por cementerios</v>
      </c>
    </row>
    <row r="14" spans="1:14" x14ac:dyDescent="0.2">
      <c r="A14" s="161" t="s">
        <v>29</v>
      </c>
      <c r="B14" s="161" t="s">
        <v>106</v>
      </c>
      <c r="C14" s="160" t="s">
        <v>109</v>
      </c>
      <c r="D14" s="160" t="s">
        <v>111</v>
      </c>
      <c r="E14" s="161" t="s">
        <v>112</v>
      </c>
      <c r="F14" s="160" t="s">
        <v>113</v>
      </c>
      <c r="G14" s="160" t="s">
        <v>114</v>
      </c>
      <c r="H14" s="161" t="s">
        <v>115</v>
      </c>
      <c r="I14" s="160" t="s">
        <v>116</v>
      </c>
      <c r="J14" s="160" t="s">
        <v>118</v>
      </c>
      <c r="K14" s="161" t="s">
        <v>120</v>
      </c>
      <c r="L14" s="160" t="s">
        <v>122</v>
      </c>
      <c r="M14" s="160" t="s">
        <v>124</v>
      </c>
      <c r="N14" s="164" t="s">
        <v>63</v>
      </c>
    </row>
    <row r="15" spans="1:14" ht="12.75" x14ac:dyDescent="0.2">
      <c r="A15" s="162" t="s">
        <v>324</v>
      </c>
      <c r="B15" s="215">
        <v>6515</v>
      </c>
      <c r="C15" s="215">
        <v>4526</v>
      </c>
      <c r="D15" s="215">
        <v>4961</v>
      </c>
      <c r="E15" s="215">
        <v>4139</v>
      </c>
      <c r="F15" s="215">
        <v>5356</v>
      </c>
      <c r="G15" s="215">
        <v>5383</v>
      </c>
      <c r="H15" s="215">
        <v>6511</v>
      </c>
      <c r="I15" s="215">
        <v>4444</v>
      </c>
      <c r="J15" s="215">
        <v>8280</v>
      </c>
      <c r="K15" s="215"/>
      <c r="L15" s="215"/>
      <c r="M15" s="215"/>
      <c r="N15" s="168">
        <f>SUM(B15:M15)</f>
        <v>50115</v>
      </c>
    </row>
    <row r="16" spans="1:14" x14ac:dyDescent="0.2">
      <c r="A16" s="162">
        <v>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8">
        <f t="shared" ref="N16:N18" si="1">SUM(B16:M16)</f>
        <v>0</v>
      </c>
    </row>
    <row r="17" spans="1:14" x14ac:dyDescent="0.2">
      <c r="A17" s="163">
        <v>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8">
        <f t="shared" si="1"/>
        <v>0</v>
      </c>
    </row>
    <row r="18" spans="1:14" x14ac:dyDescent="0.2">
      <c r="A18" s="163">
        <v>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8">
        <f t="shared" si="1"/>
        <v>0</v>
      </c>
    </row>
    <row r="20" spans="1:14" x14ac:dyDescent="0.2">
      <c r="A20" s="166" t="str">
        <f>'componentes POA'!C117</f>
        <v>Cabezas de ganado sacrificado por Rastro Municipal</v>
      </c>
    </row>
    <row r="21" spans="1:14" x14ac:dyDescent="0.2">
      <c r="A21" s="161" t="s">
        <v>29</v>
      </c>
      <c r="B21" s="161" t="s">
        <v>106</v>
      </c>
      <c r="C21" s="160" t="s">
        <v>109</v>
      </c>
      <c r="D21" s="160" t="s">
        <v>111</v>
      </c>
      <c r="E21" s="161" t="s">
        <v>112</v>
      </c>
      <c r="F21" s="160" t="s">
        <v>113</v>
      </c>
      <c r="G21" s="160" t="s">
        <v>114</v>
      </c>
      <c r="H21" s="161" t="s">
        <v>115</v>
      </c>
      <c r="I21" s="160" t="s">
        <v>116</v>
      </c>
      <c r="J21" s="160" t="s">
        <v>118</v>
      </c>
      <c r="K21" s="161" t="s">
        <v>120</v>
      </c>
      <c r="L21" s="160" t="s">
        <v>122</v>
      </c>
      <c r="M21" s="160" t="s">
        <v>124</v>
      </c>
      <c r="N21" s="164" t="s">
        <v>63</v>
      </c>
    </row>
    <row r="22" spans="1:14" ht="12.75" x14ac:dyDescent="0.2">
      <c r="A22" s="162" t="s">
        <v>325</v>
      </c>
      <c r="B22" s="215">
        <v>32610</v>
      </c>
      <c r="C22" s="215">
        <v>26040</v>
      </c>
      <c r="D22" s="215">
        <v>19710</v>
      </c>
      <c r="E22" s="215">
        <v>30230</v>
      </c>
      <c r="F22" s="215">
        <v>39410</v>
      </c>
      <c r="G22" s="215">
        <v>43010</v>
      </c>
      <c r="H22" s="215">
        <v>42429</v>
      </c>
      <c r="I22" s="215">
        <v>24110</v>
      </c>
      <c r="J22" s="215">
        <v>33490</v>
      </c>
      <c r="K22" s="215"/>
      <c r="L22" s="215"/>
      <c r="M22" s="215"/>
      <c r="N22" s="168">
        <f>SUM(B22:M22)</f>
        <v>291039</v>
      </c>
    </row>
    <row r="23" spans="1:14" x14ac:dyDescent="0.2">
      <c r="A23" s="162">
        <v>2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8">
        <f t="shared" ref="N23:N25" si="2">SUM(B23:M23)</f>
        <v>0</v>
      </c>
    </row>
    <row r="24" spans="1:14" x14ac:dyDescent="0.2">
      <c r="A24" s="163">
        <v>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8">
        <f t="shared" si="2"/>
        <v>0</v>
      </c>
    </row>
    <row r="25" spans="1:14" x14ac:dyDescent="0.2">
      <c r="A25" s="163">
        <v>4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8">
        <f t="shared" si="2"/>
        <v>0</v>
      </c>
    </row>
    <row r="27" spans="1:14" x14ac:dyDescent="0.2">
      <c r="A27" s="170" t="str">
        <f>'componentes POA'!C174</f>
        <v>Presupuesto ingresado por rastro municipal</v>
      </c>
    </row>
    <row r="28" spans="1:14" x14ac:dyDescent="0.2">
      <c r="A28" s="161" t="s">
        <v>29</v>
      </c>
      <c r="B28" s="161" t="s">
        <v>106</v>
      </c>
      <c r="C28" s="160" t="s">
        <v>109</v>
      </c>
      <c r="D28" s="160" t="s">
        <v>111</v>
      </c>
      <c r="E28" s="161" t="s">
        <v>112</v>
      </c>
      <c r="F28" s="160" t="s">
        <v>113</v>
      </c>
      <c r="G28" s="160" t="s">
        <v>114</v>
      </c>
      <c r="H28" s="161" t="s">
        <v>115</v>
      </c>
      <c r="I28" s="160" t="s">
        <v>116</v>
      </c>
      <c r="J28" s="160" t="s">
        <v>118</v>
      </c>
      <c r="K28" s="161" t="s">
        <v>120</v>
      </c>
      <c r="L28" s="160" t="s">
        <v>122</v>
      </c>
      <c r="M28" s="160" t="s">
        <v>124</v>
      </c>
      <c r="N28" s="164" t="s">
        <v>63</v>
      </c>
    </row>
    <row r="29" spans="1:14" x14ac:dyDescent="0.2">
      <c r="A29" s="162">
        <v>1</v>
      </c>
      <c r="B29" s="167" t="s">
        <v>347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8">
        <f>SUM(B29:M29)</f>
        <v>0</v>
      </c>
    </row>
    <row r="30" spans="1:14" x14ac:dyDescent="0.2">
      <c r="A30" s="162">
        <v>2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8">
        <f t="shared" ref="N30:N32" si="3">SUM(B30:M30)</f>
        <v>0</v>
      </c>
    </row>
    <row r="31" spans="1:14" x14ac:dyDescent="0.2">
      <c r="A31" s="163">
        <v>3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8">
        <f t="shared" si="3"/>
        <v>0</v>
      </c>
    </row>
    <row r="32" spans="1:14" x14ac:dyDescent="0.2">
      <c r="A32" s="163">
        <v>4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8">
        <f t="shared" si="3"/>
        <v>0</v>
      </c>
    </row>
    <row r="34" spans="1:14" x14ac:dyDescent="0.2">
      <c r="A34" s="170" t="str">
        <f>'componentes POA'!C302</f>
        <v>Presupuesto ingresado por degüello de aves</v>
      </c>
    </row>
    <row r="35" spans="1:14" x14ac:dyDescent="0.2">
      <c r="A35" s="161" t="s">
        <v>29</v>
      </c>
      <c r="B35" s="161" t="s">
        <v>106</v>
      </c>
      <c r="C35" s="160" t="s">
        <v>109</v>
      </c>
      <c r="D35" s="160" t="s">
        <v>111</v>
      </c>
      <c r="E35" s="161" t="s">
        <v>112</v>
      </c>
      <c r="F35" s="160" t="s">
        <v>113</v>
      </c>
      <c r="G35" s="160" t="s">
        <v>114</v>
      </c>
      <c r="H35" s="161" t="s">
        <v>115</v>
      </c>
      <c r="I35" s="160" t="s">
        <v>116</v>
      </c>
      <c r="J35" s="160" t="s">
        <v>118</v>
      </c>
      <c r="K35" s="161" t="s">
        <v>120</v>
      </c>
      <c r="L35" s="160" t="s">
        <v>122</v>
      </c>
      <c r="M35" s="160" t="s">
        <v>124</v>
      </c>
      <c r="N35" s="164" t="s">
        <v>63</v>
      </c>
    </row>
    <row r="36" spans="1:14" x14ac:dyDescent="0.2">
      <c r="A36" s="162">
        <v>1</v>
      </c>
      <c r="B36" s="167" t="s">
        <v>347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8">
        <f>SUM(B36:M36)</f>
        <v>0</v>
      </c>
    </row>
    <row r="37" spans="1:14" x14ac:dyDescent="0.2">
      <c r="A37" s="162">
        <v>2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8">
        <f t="shared" ref="N37:N39" si="4">SUM(B37:M37)</f>
        <v>0</v>
      </c>
    </row>
    <row r="38" spans="1:14" x14ac:dyDescent="0.2">
      <c r="A38" s="163">
        <v>3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8">
        <f t="shared" si="4"/>
        <v>0</v>
      </c>
    </row>
    <row r="39" spans="1:14" x14ac:dyDescent="0.2">
      <c r="A39" s="163">
        <v>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8">
        <f t="shared" si="4"/>
        <v>0</v>
      </c>
    </row>
    <row r="41" spans="1:14" x14ac:dyDescent="0.2">
      <c r="A41" s="170" t="str">
        <f>'componentes POA'!C359</f>
        <v>Tratamientos de salud animal y consulta externa</v>
      </c>
    </row>
    <row r="42" spans="1:14" x14ac:dyDescent="0.2">
      <c r="A42" s="161" t="s">
        <v>29</v>
      </c>
      <c r="B42" s="161" t="s">
        <v>106</v>
      </c>
      <c r="C42" s="160" t="s">
        <v>109</v>
      </c>
      <c r="D42" s="160" t="s">
        <v>111</v>
      </c>
      <c r="E42" s="161" t="s">
        <v>112</v>
      </c>
      <c r="F42" s="160" t="s">
        <v>113</v>
      </c>
      <c r="G42" s="160" t="s">
        <v>114</v>
      </c>
      <c r="H42" s="161" t="s">
        <v>115</v>
      </c>
      <c r="I42" s="160" t="s">
        <v>116</v>
      </c>
      <c r="J42" s="160" t="s">
        <v>118</v>
      </c>
      <c r="K42" s="161" t="s">
        <v>120</v>
      </c>
      <c r="L42" s="160" t="s">
        <v>122</v>
      </c>
      <c r="M42" s="160" t="s">
        <v>124</v>
      </c>
      <c r="N42" s="164" t="s">
        <v>63</v>
      </c>
    </row>
    <row r="43" spans="1:14" x14ac:dyDescent="0.2">
      <c r="A43" s="162" t="s">
        <v>325</v>
      </c>
      <c r="B43" s="167">
        <v>880</v>
      </c>
      <c r="C43" s="167">
        <v>754</v>
      </c>
      <c r="D43" s="167">
        <v>1180</v>
      </c>
      <c r="E43" s="167">
        <v>1074</v>
      </c>
      <c r="F43" s="167">
        <v>1129</v>
      </c>
      <c r="G43" s="167">
        <v>929</v>
      </c>
      <c r="H43" s="167">
        <v>891</v>
      </c>
      <c r="I43" s="167">
        <v>936</v>
      </c>
      <c r="J43" s="167">
        <v>418</v>
      </c>
      <c r="K43" s="167"/>
      <c r="L43" s="167"/>
      <c r="M43" s="167"/>
      <c r="N43" s="168">
        <f>SUM(B43:M43)</f>
        <v>8191</v>
      </c>
    </row>
    <row r="44" spans="1:14" x14ac:dyDescent="0.2">
      <c r="A44" s="162">
        <v>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8">
        <f t="shared" ref="N44:N46" si="5">SUM(B44:M44)</f>
        <v>0</v>
      </c>
    </row>
    <row r="45" spans="1:14" x14ac:dyDescent="0.2">
      <c r="A45" s="163">
        <v>3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8">
        <f t="shared" si="5"/>
        <v>0</v>
      </c>
    </row>
    <row r="46" spans="1:14" x14ac:dyDescent="0.2">
      <c r="A46" s="163">
        <v>4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8">
        <f t="shared" si="5"/>
        <v>0</v>
      </c>
    </row>
    <row r="48" spans="1:14" x14ac:dyDescent="0.2">
      <c r="A48" s="179" t="str">
        <f>'componentes POA'!C416</f>
        <v>Animales capturados en vía pública</v>
      </c>
    </row>
    <row r="49" spans="1:14" x14ac:dyDescent="0.2">
      <c r="A49" s="161" t="s">
        <v>29</v>
      </c>
      <c r="B49" s="161" t="s">
        <v>106</v>
      </c>
      <c r="C49" s="160" t="s">
        <v>109</v>
      </c>
      <c r="D49" s="160" t="s">
        <v>111</v>
      </c>
      <c r="E49" s="161" t="s">
        <v>112</v>
      </c>
      <c r="F49" s="160" t="s">
        <v>113</v>
      </c>
      <c r="G49" s="160" t="s">
        <v>114</v>
      </c>
      <c r="H49" s="161" t="s">
        <v>115</v>
      </c>
      <c r="I49" s="160" t="s">
        <v>116</v>
      </c>
      <c r="J49" s="160" t="s">
        <v>118</v>
      </c>
      <c r="K49" s="161" t="s">
        <v>120</v>
      </c>
      <c r="L49" s="160" t="s">
        <v>122</v>
      </c>
      <c r="M49" s="160" t="s">
        <v>124</v>
      </c>
      <c r="N49" s="164" t="s">
        <v>63</v>
      </c>
    </row>
    <row r="50" spans="1:14" x14ac:dyDescent="0.2">
      <c r="A50" s="162" t="s">
        <v>326</v>
      </c>
      <c r="B50" s="167">
        <v>2710</v>
      </c>
      <c r="C50" s="167">
        <v>1740</v>
      </c>
      <c r="D50" s="167">
        <v>1490</v>
      </c>
      <c r="E50" s="167">
        <v>1290</v>
      </c>
      <c r="F50" s="167">
        <v>2580</v>
      </c>
      <c r="G50" s="167">
        <v>2940</v>
      </c>
      <c r="H50" s="167">
        <v>2200</v>
      </c>
      <c r="I50" s="167">
        <v>2360</v>
      </c>
      <c r="J50" s="167">
        <v>1480</v>
      </c>
      <c r="K50" s="167"/>
      <c r="L50" s="167"/>
      <c r="M50" s="167"/>
      <c r="N50" s="168">
        <f>SUM(B50:M50)</f>
        <v>18790</v>
      </c>
    </row>
    <row r="51" spans="1:14" x14ac:dyDescent="0.2">
      <c r="A51" s="162">
        <v>2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8">
        <f t="shared" ref="N51:N53" si="6">SUM(B51:M51)</f>
        <v>0</v>
      </c>
    </row>
    <row r="52" spans="1:14" x14ac:dyDescent="0.2">
      <c r="A52" s="163">
        <v>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8">
        <f t="shared" si="6"/>
        <v>0</v>
      </c>
    </row>
    <row r="53" spans="1:14" x14ac:dyDescent="0.2">
      <c r="A53" s="163">
        <v>4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>
        <f t="shared" si="6"/>
        <v>0</v>
      </c>
    </row>
    <row r="55" spans="1:14" x14ac:dyDescent="0.2">
      <c r="A55" s="179" t="str">
        <f>'componentes POA'!C473</f>
        <v>Eutanasias realizadas</v>
      </c>
    </row>
    <row r="56" spans="1:14" x14ac:dyDescent="0.2">
      <c r="A56" s="161" t="s">
        <v>29</v>
      </c>
      <c r="B56" s="161" t="s">
        <v>106</v>
      </c>
      <c r="C56" s="160" t="s">
        <v>109</v>
      </c>
      <c r="D56" s="160" t="s">
        <v>111</v>
      </c>
      <c r="E56" s="161" t="s">
        <v>112</v>
      </c>
      <c r="F56" s="160" t="s">
        <v>113</v>
      </c>
      <c r="G56" s="160" t="s">
        <v>114</v>
      </c>
      <c r="H56" s="161" t="s">
        <v>115</v>
      </c>
      <c r="I56" s="160" t="s">
        <v>116</v>
      </c>
      <c r="J56" s="160" t="s">
        <v>118</v>
      </c>
      <c r="K56" s="161" t="s">
        <v>120</v>
      </c>
      <c r="L56" s="160" t="s">
        <v>122</v>
      </c>
      <c r="M56" s="160" t="s">
        <v>124</v>
      </c>
      <c r="N56" s="164" t="s">
        <v>63</v>
      </c>
    </row>
    <row r="57" spans="1:14" x14ac:dyDescent="0.2">
      <c r="A57" s="162" t="s">
        <v>325</v>
      </c>
      <c r="B57" s="167">
        <v>268</v>
      </c>
      <c r="C57" s="167">
        <v>157</v>
      </c>
      <c r="D57" s="167">
        <v>142</v>
      </c>
      <c r="E57" s="167">
        <v>127</v>
      </c>
      <c r="F57" s="167">
        <v>246</v>
      </c>
      <c r="G57" s="167">
        <v>192</v>
      </c>
      <c r="H57" s="167">
        <v>215</v>
      </c>
      <c r="I57" s="167">
        <v>230</v>
      </c>
      <c r="J57" s="167">
        <v>153</v>
      </c>
      <c r="K57" s="167"/>
      <c r="L57" s="167"/>
      <c r="M57" s="167"/>
      <c r="N57" s="168">
        <f>SUM(B57:M57)</f>
        <v>1730</v>
      </c>
    </row>
    <row r="58" spans="1:14" x14ac:dyDescent="0.2">
      <c r="A58" s="162">
        <v>2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8">
        <f t="shared" ref="N58:N60" si="7">SUM(B58:M58)</f>
        <v>0</v>
      </c>
    </row>
    <row r="59" spans="1:14" x14ac:dyDescent="0.2">
      <c r="A59" s="163">
        <v>3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8">
        <f t="shared" si="7"/>
        <v>0</v>
      </c>
    </row>
    <row r="60" spans="1:14" x14ac:dyDescent="0.2">
      <c r="A60" s="163">
        <v>4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8">
        <f t="shared" si="7"/>
        <v>0</v>
      </c>
    </row>
    <row r="63" spans="1:14" x14ac:dyDescent="0.2">
      <c r="A63" s="179" t="str">
        <f>'componentes POA'!C530</f>
        <v>Esterilizaciones realizadas</v>
      </c>
    </row>
    <row r="64" spans="1:14" x14ac:dyDescent="0.2">
      <c r="A64" s="161" t="s">
        <v>29</v>
      </c>
      <c r="B64" s="161" t="s">
        <v>106</v>
      </c>
      <c r="C64" s="160" t="s">
        <v>109</v>
      </c>
      <c r="D64" s="160" t="s">
        <v>111</v>
      </c>
      <c r="E64" s="161" t="s">
        <v>112</v>
      </c>
      <c r="F64" s="160" t="s">
        <v>113</v>
      </c>
      <c r="G64" s="160" t="s">
        <v>114</v>
      </c>
      <c r="H64" s="161" t="s">
        <v>115</v>
      </c>
      <c r="I64" s="160" t="s">
        <v>116</v>
      </c>
      <c r="J64" s="160" t="s">
        <v>118</v>
      </c>
      <c r="K64" s="161" t="s">
        <v>120</v>
      </c>
      <c r="L64" s="160" t="s">
        <v>122</v>
      </c>
      <c r="M64" s="160" t="s">
        <v>124</v>
      </c>
      <c r="N64" s="164" t="s">
        <v>63</v>
      </c>
    </row>
    <row r="65" spans="1:14" x14ac:dyDescent="0.2">
      <c r="A65" s="162" t="s">
        <v>325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8">
        <f>SUM(B65:M65)</f>
        <v>0</v>
      </c>
    </row>
    <row r="66" spans="1:14" x14ac:dyDescent="0.2">
      <c r="A66" s="162">
        <v>2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8">
        <f t="shared" ref="N66:N68" si="8">SUM(B66:M66)</f>
        <v>0</v>
      </c>
    </row>
    <row r="67" spans="1:14" x14ac:dyDescent="0.2">
      <c r="A67" s="163">
        <v>3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8">
        <f t="shared" si="8"/>
        <v>0</v>
      </c>
    </row>
    <row r="68" spans="1:14" x14ac:dyDescent="0.2">
      <c r="A68" s="163">
        <v>4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8">
        <f t="shared" si="8"/>
        <v>0</v>
      </c>
    </row>
    <row r="70" spans="1:14" x14ac:dyDescent="0.2">
      <c r="A70" s="179" t="str">
        <f>'componentes POA'!C587</f>
        <v>Mantenimiento del Parque Vehícular</v>
      </c>
    </row>
    <row r="71" spans="1:14" x14ac:dyDescent="0.2">
      <c r="A71" s="161" t="s">
        <v>29</v>
      </c>
      <c r="B71" s="161" t="s">
        <v>106</v>
      </c>
      <c r="C71" s="160" t="s">
        <v>109</v>
      </c>
      <c r="D71" s="160" t="s">
        <v>111</v>
      </c>
      <c r="E71" s="161" t="s">
        <v>112</v>
      </c>
      <c r="F71" s="160" t="s">
        <v>113</v>
      </c>
      <c r="G71" s="160" t="s">
        <v>114</v>
      </c>
      <c r="H71" s="161" t="s">
        <v>115</v>
      </c>
      <c r="I71" s="160" t="s">
        <v>116</v>
      </c>
      <c r="J71" s="160" t="s">
        <v>118</v>
      </c>
      <c r="K71" s="161" t="s">
        <v>120</v>
      </c>
      <c r="L71" s="160" t="s">
        <v>122</v>
      </c>
      <c r="M71" s="160" t="s">
        <v>124</v>
      </c>
      <c r="N71" s="164" t="s">
        <v>63</v>
      </c>
    </row>
    <row r="72" spans="1:14" x14ac:dyDescent="0.2">
      <c r="A72" s="162" t="s">
        <v>327</v>
      </c>
      <c r="B72" s="167">
        <v>1890</v>
      </c>
      <c r="C72" s="167">
        <v>2250</v>
      </c>
      <c r="D72" s="167">
        <v>1725</v>
      </c>
      <c r="E72" s="167">
        <v>2220</v>
      </c>
      <c r="F72" s="167">
        <v>1560</v>
      </c>
      <c r="G72" s="167">
        <v>1875</v>
      </c>
      <c r="H72" s="167">
        <v>2295</v>
      </c>
      <c r="I72" s="167">
        <v>1590</v>
      </c>
      <c r="J72" s="167">
        <v>750</v>
      </c>
      <c r="K72" s="167"/>
      <c r="L72" s="167"/>
      <c r="M72" s="167"/>
      <c r="N72" s="168">
        <f>SUM(B72:M72)</f>
        <v>16155</v>
      </c>
    </row>
    <row r="73" spans="1:14" x14ac:dyDescent="0.2">
      <c r="A73" s="162">
        <v>2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8">
        <f t="shared" ref="N73:N75" si="9">SUM(B73:M73)</f>
        <v>0</v>
      </c>
    </row>
    <row r="74" spans="1:14" x14ac:dyDescent="0.2">
      <c r="A74" s="163">
        <v>3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8">
        <f t="shared" si="9"/>
        <v>0</v>
      </c>
    </row>
    <row r="75" spans="1:14" x14ac:dyDescent="0.2">
      <c r="A75" s="163">
        <v>4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8">
        <f t="shared" si="9"/>
        <v>0</v>
      </c>
    </row>
    <row r="77" spans="1:14" x14ac:dyDescent="0.2">
      <c r="A77" s="179" t="str">
        <f>'componentes POA'!C644</f>
        <v>Saneamiento y desazolve de la linea de aguas residuales</v>
      </c>
    </row>
    <row r="78" spans="1:14" x14ac:dyDescent="0.2">
      <c r="A78" s="161" t="s">
        <v>29</v>
      </c>
      <c r="B78" s="161" t="s">
        <v>106</v>
      </c>
      <c r="C78" s="160" t="s">
        <v>109</v>
      </c>
      <c r="D78" s="160" t="s">
        <v>111</v>
      </c>
      <c r="E78" s="161" t="s">
        <v>112</v>
      </c>
      <c r="F78" s="160" t="s">
        <v>113</v>
      </c>
      <c r="G78" s="160" t="s">
        <v>114</v>
      </c>
      <c r="H78" s="161" t="s">
        <v>115</v>
      </c>
      <c r="I78" s="160" t="s">
        <v>116</v>
      </c>
      <c r="J78" s="160" t="s">
        <v>118</v>
      </c>
      <c r="K78" s="161" t="s">
        <v>120</v>
      </c>
      <c r="L78" s="160" t="s">
        <v>122</v>
      </c>
      <c r="M78" s="160" t="s">
        <v>124</v>
      </c>
      <c r="N78" s="164" t="s">
        <v>63</v>
      </c>
    </row>
    <row r="79" spans="1:14" x14ac:dyDescent="0.2">
      <c r="A79" s="162" t="s">
        <v>325</v>
      </c>
      <c r="B79" s="216">
        <v>3375</v>
      </c>
      <c r="C79" s="216">
        <v>3525</v>
      </c>
      <c r="D79" s="216">
        <v>3420</v>
      </c>
      <c r="E79" s="216">
        <v>3405</v>
      </c>
      <c r="F79" s="216">
        <v>4035</v>
      </c>
      <c r="G79" s="216">
        <v>3795</v>
      </c>
      <c r="H79" s="216">
        <v>3360</v>
      </c>
      <c r="I79" s="216">
        <v>4275</v>
      </c>
      <c r="J79" s="216">
        <v>3015</v>
      </c>
      <c r="K79" s="216"/>
      <c r="L79" s="216"/>
      <c r="M79" s="216"/>
      <c r="N79" s="168">
        <f>SUM(B79:M79)</f>
        <v>32205</v>
      </c>
    </row>
    <row r="80" spans="1:14" x14ac:dyDescent="0.2">
      <c r="A80" s="162">
        <v>2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8">
        <f t="shared" ref="N80:N82" si="10">SUM(B80:M80)</f>
        <v>0</v>
      </c>
    </row>
    <row r="81" spans="1:14" x14ac:dyDescent="0.2">
      <c r="A81" s="163">
        <v>3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8">
        <f t="shared" si="10"/>
        <v>0</v>
      </c>
    </row>
    <row r="82" spans="1:14" x14ac:dyDescent="0.2">
      <c r="A82" s="163">
        <v>4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8">
        <f t="shared" si="10"/>
        <v>0</v>
      </c>
    </row>
    <row r="84" spans="1:14" x14ac:dyDescent="0.2">
      <c r="A84" s="179">
        <f>'componentes POA'!C701</f>
        <v>0</v>
      </c>
    </row>
    <row r="85" spans="1:14" x14ac:dyDescent="0.2">
      <c r="A85" s="161" t="s">
        <v>29</v>
      </c>
      <c r="B85" s="161" t="s">
        <v>106</v>
      </c>
      <c r="C85" s="160" t="s">
        <v>109</v>
      </c>
      <c r="D85" s="160" t="s">
        <v>111</v>
      </c>
      <c r="E85" s="161" t="s">
        <v>112</v>
      </c>
      <c r="F85" s="160" t="s">
        <v>113</v>
      </c>
      <c r="G85" s="160" t="s">
        <v>114</v>
      </c>
      <c r="H85" s="161" t="s">
        <v>115</v>
      </c>
      <c r="I85" s="160" t="s">
        <v>116</v>
      </c>
      <c r="J85" s="160" t="s">
        <v>118</v>
      </c>
      <c r="K85" s="161" t="s">
        <v>120</v>
      </c>
      <c r="L85" s="160" t="s">
        <v>122</v>
      </c>
      <c r="M85" s="160" t="s">
        <v>124</v>
      </c>
      <c r="N85" s="164" t="s">
        <v>63</v>
      </c>
    </row>
    <row r="86" spans="1:14" x14ac:dyDescent="0.2">
      <c r="A86" s="162" t="s">
        <v>325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168">
        <f>SUM(B86:M86)</f>
        <v>0</v>
      </c>
    </row>
    <row r="87" spans="1:14" x14ac:dyDescent="0.2">
      <c r="A87" s="162">
        <v>2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8">
        <f t="shared" ref="N87:N89" si="11">SUM(B87:M87)</f>
        <v>0</v>
      </c>
    </row>
    <row r="88" spans="1:14" x14ac:dyDescent="0.2">
      <c r="A88" s="163">
        <v>3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8">
        <f t="shared" si="11"/>
        <v>0</v>
      </c>
    </row>
    <row r="89" spans="1:14" x14ac:dyDescent="0.2">
      <c r="A89" s="163">
        <v>4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8">
        <f t="shared" si="11"/>
        <v>0</v>
      </c>
    </row>
  </sheetData>
  <sheetProtection algorithmName="SHA-512" hashValue="srVn0fIPf6VQQCLF8VDBBCQBHqYzDdVXhCR9QEaUVEUPQCPwWzkWp1RTBQ5nDBwIPZcYmwzrE5Sx9bGUFaQLdA==" saltValue="g6MDnuzD9sLa30jyXfQjPA==" spinCount="100000" sheet="1" objects="1" scenarios="1"/>
  <protectedRanges>
    <protectedRange sqref="B29:M32 B36:M39 B43:M46 B50:M53 B57:M60 B65:M68 B72:M75 B79:M82 B86:M89" name="Rango4"/>
    <protectedRange sqref="B15:M18" name="Rango2"/>
    <protectedRange sqref="B8:M11" name="Rango1"/>
    <protectedRange sqref="B22:M25" name="Rango3"/>
  </protectedRanges>
  <pageMargins left="0.23622047244094491" right="0.23622047244094491" top="0.37" bottom="0.36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I29"/>
  <sheetViews>
    <sheetView topLeftCell="A4" zoomScale="85" zoomScaleNormal="85" workbookViewId="0">
      <selection activeCell="C29" sqref="C29"/>
    </sheetView>
  </sheetViews>
  <sheetFormatPr baseColWidth="10" defaultColWidth="11.42578125" defaultRowHeight="11.25" x14ac:dyDescent="0.2"/>
  <cols>
    <col min="1" max="1" width="17" style="118" customWidth="1"/>
    <col min="2" max="2" width="38.28515625" style="118" customWidth="1"/>
    <col min="3" max="3" width="13.85546875" style="118" customWidth="1"/>
    <col min="4" max="4" width="20" style="118" customWidth="1"/>
    <col min="5" max="5" width="10.5703125" style="118" customWidth="1"/>
    <col min="6" max="6" width="13.140625" style="118" customWidth="1"/>
    <col min="7" max="7" width="13.5703125" style="118" customWidth="1"/>
    <col min="8" max="8" width="11" style="118" customWidth="1"/>
    <col min="9" max="9" width="31.42578125" style="118" customWidth="1"/>
    <col min="10" max="16384" width="11.42578125" style="118"/>
  </cols>
  <sheetData>
    <row r="3" spans="1:9" ht="18" x14ac:dyDescent="0.25">
      <c r="D3" s="119" t="s">
        <v>190</v>
      </c>
    </row>
    <row r="4" spans="1:9" ht="18" x14ac:dyDescent="0.25">
      <c r="D4" s="119" t="s">
        <v>349</v>
      </c>
    </row>
    <row r="10" spans="1:9" x14ac:dyDescent="0.2">
      <c r="A10" s="120" t="s">
        <v>191</v>
      </c>
      <c r="B10" s="377" t="str">
        <f>'Caratula POA'!C9</f>
        <v>Dirección de Servicios Generales</v>
      </c>
      <c r="C10" s="378"/>
    </row>
    <row r="12" spans="1:9" x14ac:dyDescent="0.2">
      <c r="A12" s="121" t="s">
        <v>192</v>
      </c>
      <c r="B12" s="379" t="str">
        <f>'componentes POA'!C5</f>
        <v xml:space="preserve">Cementarios Municipales </v>
      </c>
      <c r="C12" s="380"/>
    </row>
    <row r="13" spans="1:9" x14ac:dyDescent="0.2">
      <c r="A13" s="122" t="s">
        <v>193</v>
      </c>
      <c r="B13" s="381"/>
      <c r="C13" s="382"/>
    </row>
    <row r="15" spans="1:9" ht="33.75" x14ac:dyDescent="0.2">
      <c r="A15" s="123" t="s">
        <v>194</v>
      </c>
      <c r="B15" s="123" t="s">
        <v>195</v>
      </c>
      <c r="C15" s="123" t="s">
        <v>196</v>
      </c>
      <c r="D15" s="123" t="s">
        <v>197</v>
      </c>
      <c r="E15" s="123" t="s">
        <v>198</v>
      </c>
      <c r="F15" s="123" t="s">
        <v>199</v>
      </c>
      <c r="G15" s="123" t="s">
        <v>200</v>
      </c>
      <c r="H15" s="123" t="s">
        <v>201</v>
      </c>
      <c r="I15" s="123" t="s">
        <v>202</v>
      </c>
    </row>
    <row r="16" spans="1:9" ht="48.75" customHeight="1" x14ac:dyDescent="0.2">
      <c r="A16" s="184" t="s">
        <v>203</v>
      </c>
      <c r="B16" s="185"/>
      <c r="C16" s="185"/>
      <c r="D16" s="186"/>
      <c r="E16" s="192" t="s">
        <v>204</v>
      </c>
      <c r="F16" s="186"/>
      <c r="G16" s="185" t="s">
        <v>204</v>
      </c>
      <c r="H16" s="185"/>
      <c r="I16" s="186"/>
    </row>
    <row r="17" spans="1:9" ht="48.75" customHeight="1" x14ac:dyDescent="0.2">
      <c r="A17" s="184" t="s">
        <v>205</v>
      </c>
      <c r="B17" s="185"/>
      <c r="C17" s="185"/>
      <c r="D17" s="186"/>
      <c r="E17" s="192" t="s">
        <v>204</v>
      </c>
      <c r="F17" s="186"/>
      <c r="G17" s="185" t="s">
        <v>204</v>
      </c>
      <c r="H17" s="185"/>
      <c r="I17" s="186"/>
    </row>
    <row r="18" spans="1:9" ht="48.75" customHeight="1" x14ac:dyDescent="0.2">
      <c r="A18" s="126" t="str">
        <f>+'Caratula POA'!A45:C45</f>
        <v>Servicios por personas fallecidas</v>
      </c>
      <c r="B18" s="125" t="str">
        <f>'componentes POA'!C14</f>
        <v xml:space="preserve">Atender de forma humana y eficiente a las familias de las personas fallecidas. </v>
      </c>
      <c r="C18" s="125" t="str">
        <f>'componentes POA'!C12</f>
        <v>Personas fallecidas</v>
      </c>
      <c r="D18" s="187" t="s">
        <v>352</v>
      </c>
      <c r="E18" s="193" t="s">
        <v>348</v>
      </c>
      <c r="F18" s="187" t="s">
        <v>353</v>
      </c>
      <c r="G18" s="125" t="s">
        <v>204</v>
      </c>
      <c r="H18" s="125" t="str">
        <f>'componentes POA'!J12</f>
        <v>1 Eficacia</v>
      </c>
      <c r="I18" s="187" t="s">
        <v>354</v>
      </c>
    </row>
    <row r="19" spans="1:9" ht="48.75" customHeight="1" x14ac:dyDescent="0.2">
      <c r="A19" s="126" t="str">
        <f>+'Caratula POA'!A46:C46</f>
        <v>Presupuesto ingresado por cementerios</v>
      </c>
      <c r="B19" s="125" t="str">
        <f>'componentes POA'!C71</f>
        <v>Contabilizar los ingresos por cementerios debido a los servicios otorgados</v>
      </c>
      <c r="C19" s="125" t="str">
        <f>'componentes POA'!C69</f>
        <v>Presupuesto ingresado por cementerios municipales</v>
      </c>
      <c r="D19" s="187" t="s">
        <v>355</v>
      </c>
      <c r="E19" s="193" t="s">
        <v>348</v>
      </c>
      <c r="F19" s="231" t="s">
        <v>353</v>
      </c>
      <c r="G19" s="125" t="s">
        <v>204</v>
      </c>
      <c r="H19" s="125" t="str">
        <f>'componentes POA'!J69</f>
        <v>1 Eficacia</v>
      </c>
      <c r="I19" s="231" t="s">
        <v>354</v>
      </c>
    </row>
    <row r="20" spans="1:9" ht="48.75" customHeight="1" x14ac:dyDescent="0.2">
      <c r="A20" s="126" t="str">
        <f>+'Caratula POA'!A47:C47</f>
        <v>Cabezas de ganado sacrificado por Rastro Municipal</v>
      </c>
      <c r="B20" s="125" t="str">
        <f>'componentes POA'!C128</f>
        <v>Aturdir, descabezar, despiezar, eviscerar, seleccionar, lavar y pesar el ganado introducido.</v>
      </c>
      <c r="C20" s="125" t="str">
        <f>'componentes POA'!C126</f>
        <v xml:space="preserve">Cabezas de ganado sacrificado </v>
      </c>
      <c r="D20" s="187" t="s">
        <v>356</v>
      </c>
      <c r="E20" s="193" t="s">
        <v>348</v>
      </c>
      <c r="F20" s="187" t="s">
        <v>357</v>
      </c>
      <c r="G20" s="125" t="s">
        <v>204</v>
      </c>
      <c r="H20" s="125" t="str">
        <f>'componentes POA'!J126</f>
        <v>1 Eficacia</v>
      </c>
      <c r="I20" s="187" t="s">
        <v>358</v>
      </c>
    </row>
    <row r="21" spans="1:9" ht="48.75" customHeight="1" x14ac:dyDescent="0.2">
      <c r="A21" s="126" t="str">
        <f>+'Caratula POA'!A48:C48</f>
        <v>Presupuesto ingresado por rastro municipal</v>
      </c>
      <c r="B21" s="187" t="str">
        <f>'componentes POA'!C185</f>
        <v xml:space="preserve">Ingresos recaudados a traves del Rastro Municipal por las cebezas de ganado. </v>
      </c>
      <c r="C21" s="125" t="str">
        <f>'componentes POA'!C183</f>
        <v xml:space="preserve">Presupuesto ingresado por rastro municipal </v>
      </c>
      <c r="D21" s="187" t="s">
        <v>359</v>
      </c>
      <c r="E21" s="193" t="s">
        <v>348</v>
      </c>
      <c r="F21" s="187" t="s">
        <v>360</v>
      </c>
      <c r="G21" s="125" t="s">
        <v>204</v>
      </c>
      <c r="H21" s="125" t="str">
        <f>'componentes POA'!J183</f>
        <v>1 Eficacia</v>
      </c>
      <c r="I21" s="187" t="s">
        <v>361</v>
      </c>
    </row>
    <row r="22" spans="1:9" ht="48.75" customHeight="1" x14ac:dyDescent="0.2">
      <c r="A22" s="126" t="str">
        <f>+'Caratula POA'!A49:C49</f>
        <v>Presupuesto ingresado por degüello de aves</v>
      </c>
      <c r="B22" s="125" t="str">
        <f>'componentes POA'!C313</f>
        <v xml:space="preserve">Ingresos recaudados a traves del Rastro Municipal por las cebezas de ganado. </v>
      </c>
      <c r="C22" s="125" t="str">
        <f>'componentes POA'!C311</f>
        <v>Presupuesto ingresado por el Rastro Municipal  por degüello de aves</v>
      </c>
      <c r="D22" s="231" t="s">
        <v>359</v>
      </c>
      <c r="E22" s="193" t="s">
        <v>348</v>
      </c>
      <c r="F22" s="231" t="s">
        <v>360</v>
      </c>
      <c r="G22" s="125" t="s">
        <v>204</v>
      </c>
      <c r="H22" s="125" t="str">
        <f>'componentes POA'!J311</f>
        <v>1 Eficacia</v>
      </c>
      <c r="I22" s="231" t="s">
        <v>361</v>
      </c>
    </row>
    <row r="23" spans="1:9" ht="48.75" customHeight="1" x14ac:dyDescent="0.2">
      <c r="A23" s="126" t="str">
        <f>+'Caratula POA'!A50:C50</f>
        <v>Tratamientos de salud animal y consulta externa</v>
      </c>
      <c r="B23" s="125" t="str">
        <f>'componentes POA'!C370</f>
        <v xml:space="preserve">Brindar un adecuado tratamiento de salud preventiva y pública de caninos y felinos. </v>
      </c>
      <c r="C23" s="125" t="str">
        <f>'componentes POA'!C368</f>
        <v>Tratamientos de salud animal y consulta externa</v>
      </c>
      <c r="D23" s="187" t="s">
        <v>363</v>
      </c>
      <c r="E23" s="193" t="s">
        <v>348</v>
      </c>
      <c r="F23" s="187" t="s">
        <v>362</v>
      </c>
      <c r="G23" s="125" t="s">
        <v>204</v>
      </c>
      <c r="H23" s="125" t="str">
        <f>'componentes POA'!J368</f>
        <v>1 Eficacia</v>
      </c>
      <c r="I23" s="187" t="s">
        <v>366</v>
      </c>
    </row>
    <row r="24" spans="1:9" ht="48.75" customHeight="1" x14ac:dyDescent="0.2">
      <c r="A24" s="188" t="str">
        <f>+'Caratula POA'!A51:C51</f>
        <v>Animales capturados en vía pública</v>
      </c>
      <c r="B24" s="125" t="str">
        <f>'componentes POA'!C427</f>
        <v xml:space="preserve">Eficacia en el cumplimiento de los reportes solicitados por la ciudadanía para el retiro de caninos y felinos en la vía pública y de animales agresores.       </v>
      </c>
      <c r="C24" s="125" t="str">
        <f>'componentes POA'!C425</f>
        <v>Animales capturados en vía pública</v>
      </c>
      <c r="D24" s="187" t="s">
        <v>364</v>
      </c>
      <c r="E24" s="193" t="s">
        <v>348</v>
      </c>
      <c r="F24" s="187" t="s">
        <v>365</v>
      </c>
      <c r="G24" s="125" t="s">
        <v>204</v>
      </c>
      <c r="H24" s="125" t="str">
        <f>'componentes POA'!J425</f>
        <v>1 Eficacia</v>
      </c>
      <c r="I24" s="187" t="s">
        <v>367</v>
      </c>
    </row>
    <row r="25" spans="1:9" ht="48.75" customHeight="1" x14ac:dyDescent="0.2">
      <c r="A25" s="126" t="str">
        <f>+'Caratula POA'!A52:C52</f>
        <v>Eutanasias realizadas</v>
      </c>
      <c r="B25" s="125" t="str">
        <f>'componentes POA'!C484</f>
        <v xml:space="preserve">Concretar el servicio de la captura de animales retirados de la vía pública, cumpliendo con la Norma Oficial Mexicana para los Centros de Salud Animal y brindar el servicio de eutanasia en mascotas que trae el propietario.  </v>
      </c>
      <c r="C25" s="125" t="str">
        <f>'componentes POA'!C482</f>
        <v>Eutanasias realizadas</v>
      </c>
      <c r="D25" s="187" t="s">
        <v>368</v>
      </c>
      <c r="E25" s="193" t="s">
        <v>348</v>
      </c>
      <c r="F25" s="187" t="s">
        <v>372</v>
      </c>
      <c r="G25" s="125" t="s">
        <v>204</v>
      </c>
      <c r="H25" s="125" t="str">
        <f>'componentes POA'!J482</f>
        <v>1 Eficacia</v>
      </c>
      <c r="I25" s="187" t="s">
        <v>369</v>
      </c>
    </row>
    <row r="26" spans="1:9" ht="43.5" customHeight="1" x14ac:dyDescent="0.2">
      <c r="A26" s="189" t="str">
        <f>+'Caratula POA'!A53:C53</f>
        <v>Esterilizaciones realizadas</v>
      </c>
      <c r="B26" s="125" t="str">
        <f>'componentes POA'!C541</f>
        <v>Realizar la esterilización de perros y gatos de manera preventiva para evitar la sobrepoblación</v>
      </c>
      <c r="C26" s="125" t="str">
        <f>'componentes POA'!C539</f>
        <v>Esterilizaciones realizadas</v>
      </c>
      <c r="D26" s="231" t="s">
        <v>370</v>
      </c>
      <c r="E26" s="193" t="s">
        <v>348</v>
      </c>
      <c r="F26" s="231" t="s">
        <v>371</v>
      </c>
      <c r="G26" s="125" t="s">
        <v>204</v>
      </c>
      <c r="H26" s="125" t="str">
        <f>'componentes POA'!J539</f>
        <v>1 Eficacia</v>
      </c>
      <c r="I26" s="231" t="s">
        <v>373</v>
      </c>
    </row>
    <row r="27" spans="1:9" ht="44.25" customHeight="1" x14ac:dyDescent="0.2">
      <c r="A27" s="189" t="str">
        <f>+'Caratula POA'!A54:C54</f>
        <v>Mantenimiento del Parque Vehícular</v>
      </c>
      <c r="B27" s="125" t="str">
        <f>'componentes POA'!C598</f>
        <v>Brindar un trabajo oportuno y eficaz con atención inmediata  a las diferentes áreas del ayuntamiento y de esta forma contribuir para que puedan desempeñar sus funciones administrativas brindando un eficiente servicio a favor de la comunidad Tonalteca.</v>
      </c>
      <c r="C27" s="125" t="str">
        <f>'componentes POA'!C596</f>
        <v>Mantenimiento del Parque Vehícular</v>
      </c>
      <c r="D27" s="191" t="s">
        <v>374</v>
      </c>
      <c r="E27" s="193" t="s">
        <v>348</v>
      </c>
      <c r="F27" s="187" t="s">
        <v>375</v>
      </c>
      <c r="G27" s="125" t="s">
        <v>204</v>
      </c>
      <c r="H27" s="125" t="str">
        <f>'componentes POA'!J596</f>
        <v>1 Eficacia</v>
      </c>
      <c r="I27" s="191" t="s">
        <v>376</v>
      </c>
    </row>
    <row r="28" spans="1:9" ht="50.25" customHeight="1" x14ac:dyDescent="0.2">
      <c r="A28" s="189" t="str">
        <f>+'Caratula POA'!A55:C55</f>
        <v>Saneamiento y desazolve de la linea de aguas residuales</v>
      </c>
      <c r="B28" s="125" t="str">
        <f>'componentes POA'!C655</f>
        <v xml:space="preserve">Mejorar el saneamiento y desazolve de la linea de aguas residuales, para que estén en buen estado y en pleno funcionamiento, haciendo que el sistema de drenaje funcione de una forma óptima y sin complicaciones. </v>
      </c>
      <c r="C28" s="125" t="str">
        <f>'componentes POA'!C653</f>
        <v>Servicios de dezasolve, fugas de agua y hundimientos</v>
      </c>
      <c r="D28" s="232" t="s">
        <v>377</v>
      </c>
      <c r="E28" s="193" t="s">
        <v>348</v>
      </c>
      <c r="F28" s="231" t="s">
        <v>375</v>
      </c>
      <c r="G28" s="125" t="s">
        <v>204</v>
      </c>
      <c r="H28" s="125" t="str">
        <f>'componentes POA'!J653</f>
        <v>1 Eficacia</v>
      </c>
      <c r="I28" s="232" t="s">
        <v>378</v>
      </c>
    </row>
    <row r="29" spans="1:9" ht="50.25" customHeight="1" x14ac:dyDescent="0.2">
      <c r="A29" s="190">
        <f>+'Caratula POA'!A56:C56</f>
        <v>0</v>
      </c>
      <c r="B29" s="194">
        <f>'componentes POA'!C712</f>
        <v>0</v>
      </c>
      <c r="C29" s="193">
        <f>'componentes POA'!C710</f>
        <v>0</v>
      </c>
      <c r="D29" s="191"/>
      <c r="E29" s="193"/>
      <c r="F29" s="187"/>
      <c r="G29" s="125"/>
      <c r="H29" s="125"/>
      <c r="I29" s="191"/>
    </row>
  </sheetData>
  <sheetProtection algorithmName="SHA-512" hashValue="GjG4hN1ItXng5U9N/GlFgVvvjnvvT3vraHtffoW4yjeGvozTYESb28Z5EVeY+1Y0h+cEB2TtC26V5456BIl+zA==" saltValue="32CsvwwtZQexGsMlsJ2OPQ==" spinCount="100000" sheet="1" objects="1" scenarios="1"/>
  <protectedRanges>
    <protectedRange sqref="I16:I29" name="supuestos"/>
    <protectedRange sqref="E16:F29" name="medicion"/>
    <protectedRange sqref="B16:B29" name="descripcion"/>
    <protectedRange sqref="C16:C29" name="nomIndi"/>
    <protectedRange sqref="D16:D29" name="nomCalculo"/>
    <protectedRange sqref="H16:H29" name="tipoIndicador"/>
    <protectedRange sqref="G16:G29" name="temporalidad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7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40"/>
  <sheetViews>
    <sheetView zoomScale="85" zoomScaleNormal="85" workbookViewId="0">
      <selection activeCell="E48" sqref="E48"/>
    </sheetView>
  </sheetViews>
  <sheetFormatPr baseColWidth="10" defaultColWidth="11.42578125" defaultRowHeight="12" x14ac:dyDescent="0.2"/>
  <cols>
    <col min="1" max="1" width="4.28515625" style="157" customWidth="1"/>
    <col min="2" max="2" width="18.5703125" style="157" customWidth="1"/>
    <col min="3" max="3" width="4.28515625" style="157" customWidth="1"/>
    <col min="4" max="4" width="18.5703125" style="157" customWidth="1"/>
    <col min="5" max="5" width="4.28515625" style="157" customWidth="1"/>
    <col min="6" max="6" width="18.5703125" style="157" customWidth="1"/>
    <col min="7" max="7" width="4.28515625" style="157" customWidth="1"/>
    <col min="8" max="8" width="18.5703125" style="157" customWidth="1"/>
    <col min="9" max="9" width="4.28515625" style="157" customWidth="1"/>
    <col min="10" max="10" width="18.5703125" style="157" customWidth="1"/>
    <col min="11" max="11" width="4.28515625" style="157" customWidth="1"/>
    <col min="12" max="12" width="18.5703125" style="157" customWidth="1"/>
    <col min="13" max="13" width="4.28515625" style="157" customWidth="1"/>
    <col min="14" max="14" width="18.5703125" style="157" customWidth="1"/>
    <col min="15" max="15" width="4.28515625" style="157" customWidth="1"/>
    <col min="16" max="16" width="18.5703125" style="157" customWidth="1"/>
    <col min="17" max="17" width="5.28515625" style="157" customWidth="1"/>
    <col min="18" max="18" width="17.28515625" style="157" customWidth="1"/>
    <col min="19" max="19" width="4" style="157" customWidth="1"/>
    <col min="20" max="20" width="16.28515625" style="157" customWidth="1"/>
    <col min="21" max="21" width="3.85546875" style="157" customWidth="1"/>
    <col min="22" max="22" width="16.28515625" style="157" customWidth="1"/>
    <col min="23" max="23" width="4.5703125" style="157" customWidth="1"/>
    <col min="24" max="24" width="17" style="157" customWidth="1"/>
    <col min="25" max="25" width="4.7109375" style="157" customWidth="1"/>
    <col min="26" max="26" width="14" style="157" customWidth="1"/>
    <col min="27" max="16384" width="11.42578125" style="157"/>
  </cols>
  <sheetData>
    <row r="1" spans="1:24" ht="15" x14ac:dyDescent="0.25">
      <c r="A1" s="159" t="s">
        <v>190</v>
      </c>
    </row>
    <row r="2" spans="1:24" ht="15" x14ac:dyDescent="0.25">
      <c r="A2" s="159" t="str">
        <f>'Caratula POA'!C9</f>
        <v>Dirección de Servicios Generales</v>
      </c>
    </row>
    <row r="3" spans="1:24" ht="15" x14ac:dyDescent="0.25">
      <c r="A3" s="159" t="s">
        <v>350</v>
      </c>
    </row>
    <row r="6" spans="1:24" x14ac:dyDescent="0.2">
      <c r="B6" s="383"/>
      <c r="D6" s="383"/>
      <c r="F6" s="383"/>
      <c r="H6" s="383"/>
      <c r="J6" s="383"/>
      <c r="L6" s="383"/>
      <c r="N6" s="383"/>
      <c r="P6" s="383"/>
      <c r="R6" s="383"/>
      <c r="T6" s="383"/>
      <c r="V6" s="383"/>
      <c r="X6" s="383"/>
    </row>
    <row r="7" spans="1:24" x14ac:dyDescent="0.2">
      <c r="B7" s="384"/>
      <c r="D7" s="384"/>
      <c r="F7" s="384"/>
      <c r="H7" s="384"/>
      <c r="J7" s="384"/>
      <c r="L7" s="384"/>
      <c r="N7" s="384"/>
      <c r="P7" s="384"/>
      <c r="R7" s="384"/>
      <c r="T7" s="384"/>
      <c r="V7" s="384"/>
      <c r="X7" s="384"/>
    </row>
    <row r="8" spans="1:24" x14ac:dyDescent="0.2">
      <c r="B8" s="384"/>
      <c r="D8" s="384"/>
      <c r="F8" s="384"/>
      <c r="H8" s="384"/>
      <c r="J8" s="384"/>
      <c r="L8" s="384"/>
      <c r="N8" s="384"/>
      <c r="P8" s="384"/>
      <c r="R8" s="384"/>
      <c r="T8" s="384"/>
      <c r="V8" s="384"/>
      <c r="X8" s="384"/>
    </row>
    <row r="9" spans="1:24" x14ac:dyDescent="0.2">
      <c r="B9" s="385"/>
      <c r="D9" s="385"/>
      <c r="F9" s="385"/>
      <c r="H9" s="385"/>
      <c r="J9" s="385"/>
      <c r="L9" s="385"/>
      <c r="N9" s="385"/>
      <c r="P9" s="385"/>
      <c r="R9" s="385"/>
      <c r="T9" s="385"/>
      <c r="V9" s="385"/>
      <c r="X9" s="385"/>
    </row>
    <row r="12" spans="1:24" ht="17.25" customHeight="1" x14ac:dyDescent="0.2">
      <c r="B12" s="383" t="s">
        <v>399</v>
      </c>
      <c r="D12" s="386" t="s">
        <v>400</v>
      </c>
      <c r="E12" s="118"/>
      <c r="F12" s="386" t="s">
        <v>408</v>
      </c>
      <c r="G12" s="118"/>
      <c r="H12" s="386" t="s">
        <v>409</v>
      </c>
      <c r="I12" s="118"/>
      <c r="J12" s="386" t="s">
        <v>410</v>
      </c>
      <c r="K12" s="118"/>
      <c r="L12" s="386" t="s">
        <v>402</v>
      </c>
      <c r="M12" s="118"/>
      <c r="N12" s="386" t="s">
        <v>403</v>
      </c>
      <c r="O12" s="118"/>
      <c r="P12" s="386" t="s">
        <v>404</v>
      </c>
      <c r="Q12" s="118"/>
      <c r="R12" s="386" t="s">
        <v>405</v>
      </c>
      <c r="S12" s="118"/>
      <c r="T12" s="386" t="s">
        <v>406</v>
      </c>
      <c r="U12" s="118"/>
      <c r="V12" s="386" t="s">
        <v>411</v>
      </c>
      <c r="W12" s="118"/>
      <c r="X12" s="386"/>
    </row>
    <row r="13" spans="1:24" ht="21" customHeight="1" x14ac:dyDescent="0.2">
      <c r="B13" s="384"/>
      <c r="D13" s="387"/>
      <c r="E13" s="118"/>
      <c r="F13" s="387"/>
      <c r="G13" s="118"/>
      <c r="H13" s="387"/>
      <c r="I13" s="118"/>
      <c r="J13" s="387"/>
      <c r="K13" s="118"/>
      <c r="L13" s="387"/>
      <c r="M13" s="118"/>
      <c r="N13" s="387"/>
      <c r="O13" s="118"/>
      <c r="P13" s="387"/>
      <c r="Q13" s="118"/>
      <c r="R13" s="387"/>
      <c r="S13" s="118"/>
      <c r="T13" s="387"/>
      <c r="U13" s="118"/>
      <c r="V13" s="387"/>
      <c r="W13" s="118"/>
      <c r="X13" s="387"/>
    </row>
    <row r="14" spans="1:24" ht="18.75" customHeight="1" x14ac:dyDescent="0.2">
      <c r="B14" s="384"/>
      <c r="D14" s="387"/>
      <c r="E14" s="118"/>
      <c r="F14" s="387"/>
      <c r="G14" s="118"/>
      <c r="H14" s="387"/>
      <c r="I14" s="118"/>
      <c r="J14" s="387"/>
      <c r="K14" s="118"/>
      <c r="L14" s="387"/>
      <c r="M14" s="118"/>
      <c r="N14" s="387"/>
      <c r="O14" s="118"/>
      <c r="P14" s="387"/>
      <c r="Q14" s="118"/>
      <c r="R14" s="387"/>
      <c r="S14" s="118"/>
      <c r="T14" s="387"/>
      <c r="U14" s="118"/>
      <c r="V14" s="387"/>
      <c r="W14" s="118"/>
      <c r="X14" s="387"/>
    </row>
    <row r="15" spans="1:24" ht="25.5" customHeight="1" x14ac:dyDescent="0.2">
      <c r="B15" s="385"/>
      <c r="D15" s="388"/>
      <c r="E15" s="118"/>
      <c r="F15" s="388"/>
      <c r="G15" s="118"/>
      <c r="H15" s="388"/>
      <c r="I15" s="118"/>
      <c r="J15" s="388"/>
      <c r="K15" s="118"/>
      <c r="L15" s="388"/>
      <c r="M15" s="118"/>
      <c r="N15" s="388"/>
      <c r="O15" s="118"/>
      <c r="P15" s="388"/>
      <c r="Q15" s="118"/>
      <c r="R15" s="388"/>
      <c r="S15" s="118"/>
      <c r="T15" s="388"/>
      <c r="U15" s="118"/>
      <c r="V15" s="388"/>
      <c r="W15" s="118"/>
      <c r="X15" s="388"/>
    </row>
    <row r="16" spans="1:24" x14ac:dyDescent="0.2">
      <c r="B16" s="158"/>
      <c r="D16" s="158"/>
      <c r="F16" s="158"/>
      <c r="H16" s="158"/>
      <c r="J16" s="158"/>
      <c r="L16" s="158"/>
      <c r="N16" s="158"/>
      <c r="P16" s="158"/>
    </row>
    <row r="17" spans="1:24" x14ac:dyDescent="0.2">
      <c r="A17" s="157" t="s">
        <v>206</v>
      </c>
      <c r="B17" s="158"/>
      <c r="D17" s="158"/>
      <c r="F17" s="158"/>
      <c r="H17" s="158"/>
      <c r="J17" s="158"/>
      <c r="L17" s="158"/>
      <c r="N17" s="158"/>
      <c r="P17" s="158"/>
    </row>
    <row r="19" spans="1:24" x14ac:dyDescent="0.2">
      <c r="B19" s="393" t="s">
        <v>380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5"/>
    </row>
    <row r="20" spans="1:24" x14ac:dyDescent="0.2">
      <c r="B20" s="396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8"/>
    </row>
    <row r="21" spans="1:24" x14ac:dyDescent="0.2">
      <c r="B21" s="399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1"/>
    </row>
    <row r="23" spans="1:24" x14ac:dyDescent="0.2">
      <c r="A23" s="157" t="s">
        <v>207</v>
      </c>
    </row>
    <row r="25" spans="1:24" x14ac:dyDescent="0.2">
      <c r="B25" s="383" t="s">
        <v>394</v>
      </c>
      <c r="D25" s="386" t="s">
        <v>412</v>
      </c>
      <c r="E25" s="233"/>
      <c r="F25" s="386" t="s">
        <v>413</v>
      </c>
      <c r="G25" s="233"/>
      <c r="H25" s="386" t="s">
        <v>401</v>
      </c>
      <c r="I25" s="233"/>
      <c r="J25" s="386" t="s">
        <v>414</v>
      </c>
      <c r="K25" s="233"/>
      <c r="L25" s="386" t="s">
        <v>395</v>
      </c>
      <c r="M25" s="233"/>
      <c r="N25" s="386" t="s">
        <v>396</v>
      </c>
      <c r="O25" s="233"/>
      <c r="P25" s="386" t="s">
        <v>397</v>
      </c>
      <c r="Q25" s="233"/>
      <c r="R25" s="386" t="s">
        <v>398</v>
      </c>
      <c r="S25" s="233"/>
      <c r="T25" s="386" t="s">
        <v>415</v>
      </c>
      <c r="U25" s="233"/>
      <c r="V25" s="386" t="s">
        <v>407</v>
      </c>
      <c r="X25" s="383" t="s">
        <v>208</v>
      </c>
    </row>
    <row r="26" spans="1:24" ht="21" customHeight="1" x14ac:dyDescent="0.2">
      <c r="B26" s="384"/>
      <c r="D26" s="387"/>
      <c r="E26" s="233"/>
      <c r="F26" s="387"/>
      <c r="G26" s="233"/>
      <c r="H26" s="387"/>
      <c r="I26" s="233"/>
      <c r="J26" s="387"/>
      <c r="K26" s="233"/>
      <c r="L26" s="387"/>
      <c r="M26" s="233"/>
      <c r="N26" s="387"/>
      <c r="O26" s="233"/>
      <c r="P26" s="387"/>
      <c r="Q26" s="233"/>
      <c r="R26" s="387"/>
      <c r="S26" s="233"/>
      <c r="T26" s="387"/>
      <c r="U26" s="233"/>
      <c r="V26" s="387"/>
      <c r="X26" s="384"/>
    </row>
    <row r="27" spans="1:24" ht="18" customHeight="1" x14ac:dyDescent="0.2">
      <c r="B27" s="384"/>
      <c r="D27" s="387"/>
      <c r="E27" s="233"/>
      <c r="F27" s="387"/>
      <c r="G27" s="233"/>
      <c r="H27" s="387"/>
      <c r="I27" s="233"/>
      <c r="J27" s="387"/>
      <c r="K27" s="233"/>
      <c r="L27" s="387"/>
      <c r="M27" s="233"/>
      <c r="N27" s="387"/>
      <c r="O27" s="233"/>
      <c r="P27" s="387"/>
      <c r="Q27" s="233"/>
      <c r="R27" s="387"/>
      <c r="S27" s="233"/>
      <c r="T27" s="387"/>
      <c r="U27" s="233"/>
      <c r="V27" s="387"/>
      <c r="X27" s="384"/>
    </row>
    <row r="28" spans="1:24" ht="18" customHeight="1" x14ac:dyDescent="0.2">
      <c r="B28" s="385"/>
      <c r="D28" s="388"/>
      <c r="E28" s="233"/>
      <c r="F28" s="388"/>
      <c r="G28" s="233"/>
      <c r="H28" s="388"/>
      <c r="I28" s="233"/>
      <c r="J28" s="388"/>
      <c r="K28" s="233"/>
      <c r="L28" s="388"/>
      <c r="M28" s="233"/>
      <c r="N28" s="388"/>
      <c r="O28" s="233"/>
      <c r="P28" s="388"/>
      <c r="Q28" s="233"/>
      <c r="R28" s="388"/>
      <c r="S28" s="233"/>
      <c r="T28" s="388"/>
      <c r="U28" s="233"/>
      <c r="V28" s="388"/>
      <c r="X28" s="385"/>
    </row>
    <row r="29" spans="1:24" x14ac:dyDescent="0.2"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</row>
    <row r="30" spans="1:24" x14ac:dyDescent="0.2"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</row>
    <row r="31" spans="1:24" ht="15" customHeight="1" x14ac:dyDescent="0.2">
      <c r="B31" s="383" t="s">
        <v>381</v>
      </c>
      <c r="D31" s="386" t="s">
        <v>416</v>
      </c>
      <c r="E31" s="233"/>
      <c r="F31" s="386" t="s">
        <v>389</v>
      </c>
      <c r="G31" s="233"/>
      <c r="H31" s="386" t="s">
        <v>382</v>
      </c>
      <c r="I31" s="233"/>
      <c r="J31" s="386" t="s">
        <v>417</v>
      </c>
      <c r="K31" s="233"/>
      <c r="L31" s="386" t="s">
        <v>392</v>
      </c>
      <c r="M31" s="233"/>
      <c r="N31" s="389" t="s">
        <v>383</v>
      </c>
      <c r="O31" s="233"/>
      <c r="P31" s="390" t="s">
        <v>418</v>
      </c>
      <c r="Q31" s="233"/>
      <c r="R31" s="390" t="s">
        <v>384</v>
      </c>
      <c r="S31" s="233"/>
      <c r="T31" s="390" t="s">
        <v>419</v>
      </c>
      <c r="U31" s="233"/>
      <c r="V31" s="390" t="s">
        <v>420</v>
      </c>
      <c r="X31" s="383" t="s">
        <v>209</v>
      </c>
    </row>
    <row r="32" spans="1:24" ht="18.75" customHeight="1" x14ac:dyDescent="0.2">
      <c r="B32" s="384"/>
      <c r="D32" s="387"/>
      <c r="E32" s="233"/>
      <c r="F32" s="387"/>
      <c r="G32" s="233"/>
      <c r="H32" s="387"/>
      <c r="I32" s="233"/>
      <c r="J32" s="387"/>
      <c r="K32" s="233"/>
      <c r="L32" s="387"/>
      <c r="M32" s="233"/>
      <c r="N32" s="387"/>
      <c r="O32" s="233"/>
      <c r="P32" s="391"/>
      <c r="Q32" s="233"/>
      <c r="R32" s="391"/>
      <c r="S32" s="233"/>
      <c r="T32" s="391"/>
      <c r="U32" s="233"/>
      <c r="V32" s="391"/>
      <c r="X32" s="384"/>
    </row>
    <row r="33" spans="2:24" ht="13.5" customHeight="1" x14ac:dyDescent="0.2">
      <c r="B33" s="384"/>
      <c r="D33" s="387"/>
      <c r="E33" s="233"/>
      <c r="F33" s="387"/>
      <c r="G33" s="233"/>
      <c r="H33" s="387"/>
      <c r="I33" s="233"/>
      <c r="J33" s="387"/>
      <c r="K33" s="233"/>
      <c r="L33" s="387"/>
      <c r="M33" s="233"/>
      <c r="N33" s="387"/>
      <c r="O33" s="233"/>
      <c r="P33" s="391"/>
      <c r="Q33" s="233"/>
      <c r="R33" s="391"/>
      <c r="S33" s="233"/>
      <c r="T33" s="391"/>
      <c r="U33" s="233"/>
      <c r="V33" s="391"/>
      <c r="X33" s="384"/>
    </row>
    <row r="34" spans="2:24" ht="18" customHeight="1" x14ac:dyDescent="0.2">
      <c r="B34" s="385"/>
      <c r="D34" s="388"/>
      <c r="E34" s="233"/>
      <c r="F34" s="388"/>
      <c r="G34" s="233"/>
      <c r="H34" s="388"/>
      <c r="I34" s="233"/>
      <c r="J34" s="388"/>
      <c r="K34" s="233"/>
      <c r="L34" s="388"/>
      <c r="M34" s="233"/>
      <c r="N34" s="388"/>
      <c r="O34" s="233"/>
      <c r="P34" s="392"/>
      <c r="Q34" s="233"/>
      <c r="R34" s="392"/>
      <c r="S34" s="233"/>
      <c r="T34" s="392"/>
      <c r="U34" s="233"/>
      <c r="V34" s="392"/>
      <c r="X34" s="385"/>
    </row>
    <row r="35" spans="2:24" x14ac:dyDescent="0.2"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</row>
    <row r="36" spans="2:24" x14ac:dyDescent="0.2"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</row>
    <row r="37" spans="2:24" ht="18" customHeight="1" x14ac:dyDescent="0.2">
      <c r="B37" s="383" t="s">
        <v>440</v>
      </c>
      <c r="D37" s="386" t="s">
        <v>388</v>
      </c>
      <c r="E37" s="233"/>
      <c r="F37" s="386" t="s">
        <v>421</v>
      </c>
      <c r="G37" s="233"/>
      <c r="H37" s="386" t="s">
        <v>390</v>
      </c>
      <c r="I37" s="233"/>
      <c r="J37" s="386" t="s">
        <v>391</v>
      </c>
      <c r="K37" s="233"/>
      <c r="L37" s="386" t="s">
        <v>422</v>
      </c>
      <c r="M37" s="233"/>
      <c r="N37" s="386" t="s">
        <v>393</v>
      </c>
      <c r="O37" s="233"/>
      <c r="P37" s="386" t="s">
        <v>423</v>
      </c>
      <c r="Q37" s="233"/>
      <c r="R37" s="386" t="s">
        <v>385</v>
      </c>
      <c r="S37" s="233"/>
      <c r="T37" s="386" t="s">
        <v>386</v>
      </c>
      <c r="U37" s="233"/>
      <c r="V37" s="386" t="s">
        <v>387</v>
      </c>
      <c r="X37" s="383" t="s">
        <v>210</v>
      </c>
    </row>
    <row r="38" spans="2:24" ht="18" customHeight="1" x14ac:dyDescent="0.2">
      <c r="B38" s="384"/>
      <c r="D38" s="387"/>
      <c r="E38" s="233"/>
      <c r="F38" s="387"/>
      <c r="G38" s="233"/>
      <c r="H38" s="387"/>
      <c r="I38" s="233"/>
      <c r="J38" s="387"/>
      <c r="K38" s="233"/>
      <c r="L38" s="387"/>
      <c r="M38" s="233"/>
      <c r="N38" s="387"/>
      <c r="O38" s="233"/>
      <c r="P38" s="387"/>
      <c r="Q38" s="233"/>
      <c r="R38" s="387"/>
      <c r="S38" s="233"/>
      <c r="T38" s="387"/>
      <c r="U38" s="233"/>
      <c r="V38" s="387"/>
      <c r="X38" s="384"/>
    </row>
    <row r="39" spans="2:24" ht="15.75" customHeight="1" x14ac:dyDescent="0.2">
      <c r="B39" s="384"/>
      <c r="D39" s="387"/>
      <c r="E39" s="233"/>
      <c r="F39" s="387"/>
      <c r="G39" s="233"/>
      <c r="H39" s="387"/>
      <c r="I39" s="233"/>
      <c r="J39" s="387"/>
      <c r="K39" s="233"/>
      <c r="L39" s="387"/>
      <c r="M39" s="233"/>
      <c r="N39" s="387"/>
      <c r="O39" s="233"/>
      <c r="P39" s="387"/>
      <c r="Q39" s="233"/>
      <c r="R39" s="387"/>
      <c r="S39" s="233"/>
      <c r="T39" s="387"/>
      <c r="U39" s="233"/>
      <c r="V39" s="387"/>
      <c r="X39" s="384"/>
    </row>
    <row r="40" spans="2:24" ht="18" customHeight="1" x14ac:dyDescent="0.2">
      <c r="B40" s="385"/>
      <c r="D40" s="388"/>
      <c r="E40" s="233"/>
      <c r="F40" s="388"/>
      <c r="G40" s="233"/>
      <c r="H40" s="388"/>
      <c r="I40" s="233"/>
      <c r="J40" s="388"/>
      <c r="K40" s="233"/>
      <c r="L40" s="388"/>
      <c r="M40" s="233"/>
      <c r="N40" s="388"/>
      <c r="O40" s="233"/>
      <c r="P40" s="388"/>
      <c r="Q40" s="233"/>
      <c r="R40" s="388"/>
      <c r="S40" s="233"/>
      <c r="T40" s="388"/>
      <c r="U40" s="233"/>
      <c r="V40" s="388"/>
      <c r="X40" s="385"/>
    </row>
  </sheetData>
  <mergeCells count="61">
    <mergeCell ref="X25:X28"/>
    <mergeCell ref="X31:X34"/>
    <mergeCell ref="X37:X40"/>
    <mergeCell ref="B19:X21"/>
    <mergeCell ref="R6:R9"/>
    <mergeCell ref="T6:T9"/>
    <mergeCell ref="R12:R15"/>
    <mergeCell ref="T12:T15"/>
    <mergeCell ref="V6:V9"/>
    <mergeCell ref="X6:X9"/>
    <mergeCell ref="V12:V15"/>
    <mergeCell ref="X12:X15"/>
    <mergeCell ref="R37:R40"/>
    <mergeCell ref="T37:T40"/>
    <mergeCell ref="V37:V40"/>
    <mergeCell ref="R25:R28"/>
    <mergeCell ref="R31:R34"/>
    <mergeCell ref="T25:T28"/>
    <mergeCell ref="V25:V28"/>
    <mergeCell ref="T31:T34"/>
    <mergeCell ref="V31:V34"/>
    <mergeCell ref="P6:P9"/>
    <mergeCell ref="P12:P15"/>
    <mergeCell ref="P25:P28"/>
    <mergeCell ref="P31:P34"/>
    <mergeCell ref="P37:P40"/>
    <mergeCell ref="N6:N9"/>
    <mergeCell ref="N12:N15"/>
    <mergeCell ref="N25:N28"/>
    <mergeCell ref="N31:N34"/>
    <mergeCell ref="N37:N40"/>
    <mergeCell ref="L6:L9"/>
    <mergeCell ref="L12:L15"/>
    <mergeCell ref="L25:L28"/>
    <mergeCell ref="L31:L34"/>
    <mergeCell ref="L37:L40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B31:B34"/>
    <mergeCell ref="D31:D34"/>
    <mergeCell ref="F31:F34"/>
    <mergeCell ref="H31:H34"/>
    <mergeCell ref="J31:J34"/>
    <mergeCell ref="B25:B28"/>
    <mergeCell ref="D25:D28"/>
    <mergeCell ref="F25:F28"/>
    <mergeCell ref="H25:H28"/>
    <mergeCell ref="J25:J28"/>
    <mergeCell ref="B37:B40"/>
    <mergeCell ref="D37:D40"/>
    <mergeCell ref="F37:F40"/>
    <mergeCell ref="H37:H40"/>
    <mergeCell ref="J37:J40"/>
  </mergeCells>
  <pageMargins left="0.70866141732283472" right="0.70866141732283472" top="0.23622047244094491" bottom="0.23622047244094491" header="0" footer="0"/>
  <pageSetup paperSize="190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40"/>
  <sheetViews>
    <sheetView topLeftCell="K1" zoomScale="91" zoomScaleNormal="91" workbookViewId="0">
      <selection activeCell="L18" sqref="L18"/>
    </sheetView>
  </sheetViews>
  <sheetFormatPr baseColWidth="10" defaultColWidth="11.42578125" defaultRowHeight="12" x14ac:dyDescent="0.2"/>
  <cols>
    <col min="1" max="1" width="4.28515625" style="157" customWidth="1"/>
    <col min="2" max="2" width="18.5703125" style="157" customWidth="1"/>
    <col min="3" max="3" width="4.28515625" style="157" customWidth="1"/>
    <col min="4" max="4" width="18.5703125" style="157" customWidth="1"/>
    <col min="5" max="5" width="4.28515625" style="157" customWidth="1"/>
    <col min="6" max="6" width="18.5703125" style="157" customWidth="1"/>
    <col min="7" max="7" width="4.28515625" style="157" customWidth="1"/>
    <col min="8" max="8" width="18.5703125" style="157" customWidth="1"/>
    <col min="9" max="9" width="4.28515625" style="157" customWidth="1"/>
    <col min="10" max="10" width="18.5703125" style="157" customWidth="1"/>
    <col min="11" max="11" width="4.28515625" style="157" customWidth="1"/>
    <col min="12" max="12" width="18.5703125" style="157" customWidth="1"/>
    <col min="13" max="13" width="4.28515625" style="157" customWidth="1"/>
    <col min="14" max="14" width="18.5703125" style="157" customWidth="1"/>
    <col min="15" max="15" width="4.28515625" style="157" customWidth="1"/>
    <col min="16" max="16" width="18.5703125" style="157" customWidth="1"/>
    <col min="17" max="17" width="4.7109375" style="157" customWidth="1"/>
    <col min="18" max="18" width="17.85546875" style="157" customWidth="1"/>
    <col min="19" max="19" width="4.7109375" style="157" customWidth="1"/>
    <col min="20" max="20" width="17" style="157" customWidth="1"/>
    <col min="21" max="21" width="4" style="157" customWidth="1"/>
    <col min="22" max="22" width="16.140625" style="157" customWidth="1"/>
    <col min="23" max="23" width="4.7109375" style="157" customWidth="1"/>
    <col min="24" max="16384" width="11.42578125" style="157"/>
  </cols>
  <sheetData>
    <row r="1" spans="1:24" ht="15" x14ac:dyDescent="0.25">
      <c r="A1" s="159" t="s">
        <v>190</v>
      </c>
    </row>
    <row r="2" spans="1:24" ht="15" x14ac:dyDescent="0.25">
      <c r="A2" s="159" t="str">
        <f>'Caratula POA'!C9</f>
        <v>Dirección de Servicios Generales</v>
      </c>
    </row>
    <row r="3" spans="1:24" ht="15" x14ac:dyDescent="0.25">
      <c r="A3" s="159" t="s">
        <v>351</v>
      </c>
    </row>
    <row r="6" spans="1:24" x14ac:dyDescent="0.2">
      <c r="B6" s="383"/>
      <c r="D6" s="383"/>
      <c r="F6" s="383"/>
      <c r="H6" s="383"/>
      <c r="J6" s="383"/>
      <c r="L6" s="383"/>
      <c r="N6" s="383"/>
      <c r="P6" s="383"/>
      <c r="R6" s="383"/>
      <c r="T6" s="383"/>
      <c r="V6" s="383"/>
    </row>
    <row r="7" spans="1:24" x14ac:dyDescent="0.2">
      <c r="B7" s="384"/>
      <c r="D7" s="384"/>
      <c r="F7" s="384"/>
      <c r="H7" s="384"/>
      <c r="J7" s="384"/>
      <c r="L7" s="384"/>
      <c r="N7" s="384"/>
      <c r="P7" s="384"/>
      <c r="R7" s="384"/>
      <c r="T7" s="384"/>
      <c r="V7" s="384"/>
    </row>
    <row r="8" spans="1:24" x14ac:dyDescent="0.2">
      <c r="B8" s="384"/>
      <c r="D8" s="384"/>
      <c r="F8" s="384"/>
      <c r="H8" s="384"/>
      <c r="J8" s="384"/>
      <c r="L8" s="384"/>
      <c r="N8" s="384"/>
      <c r="P8" s="384"/>
      <c r="R8" s="384"/>
      <c r="T8" s="384"/>
      <c r="V8" s="384"/>
    </row>
    <row r="9" spans="1:24" x14ac:dyDescent="0.2">
      <c r="B9" s="385"/>
      <c r="D9" s="385"/>
      <c r="F9" s="385"/>
      <c r="H9" s="385"/>
      <c r="J9" s="385"/>
      <c r="L9" s="385"/>
      <c r="N9" s="385"/>
      <c r="P9" s="385"/>
      <c r="R9" s="385"/>
      <c r="T9" s="385"/>
      <c r="V9" s="385"/>
    </row>
    <row r="12" spans="1:24" ht="19.5" customHeight="1" x14ac:dyDescent="0.2">
      <c r="B12" s="383" t="s">
        <v>446</v>
      </c>
      <c r="D12" s="383" t="s">
        <v>424</v>
      </c>
      <c r="F12" s="383" t="s">
        <v>425</v>
      </c>
      <c r="H12" s="386" t="s">
        <v>426</v>
      </c>
      <c r="I12" s="118"/>
      <c r="J12" s="386" t="s">
        <v>447</v>
      </c>
      <c r="K12" s="118"/>
      <c r="L12" s="386" t="s">
        <v>448</v>
      </c>
      <c r="M12" s="118"/>
      <c r="N12" s="386" t="s">
        <v>427</v>
      </c>
      <c r="O12" s="118"/>
      <c r="P12" s="386" t="s">
        <v>428</v>
      </c>
      <c r="Q12" s="118"/>
      <c r="R12" s="386" t="s">
        <v>449</v>
      </c>
      <c r="S12" s="118"/>
      <c r="T12" s="386" t="s">
        <v>406</v>
      </c>
      <c r="U12" s="118"/>
      <c r="V12" s="386" t="s">
        <v>411</v>
      </c>
      <c r="W12" s="118"/>
      <c r="X12" s="118"/>
    </row>
    <row r="13" spans="1:24" ht="24.75" customHeight="1" x14ac:dyDescent="0.2">
      <c r="B13" s="384"/>
      <c r="D13" s="384"/>
      <c r="F13" s="384"/>
      <c r="H13" s="387"/>
      <c r="I13" s="118"/>
      <c r="J13" s="387"/>
      <c r="K13" s="118"/>
      <c r="L13" s="387"/>
      <c r="M13" s="118"/>
      <c r="N13" s="387"/>
      <c r="O13" s="118"/>
      <c r="P13" s="387"/>
      <c r="Q13" s="118"/>
      <c r="R13" s="387"/>
      <c r="S13" s="118"/>
      <c r="T13" s="387"/>
      <c r="U13" s="118"/>
      <c r="V13" s="387"/>
      <c r="W13" s="118"/>
      <c r="X13" s="118"/>
    </row>
    <row r="14" spans="1:24" ht="18" customHeight="1" x14ac:dyDescent="0.2">
      <c r="B14" s="384"/>
      <c r="D14" s="384"/>
      <c r="F14" s="384"/>
      <c r="H14" s="387"/>
      <c r="I14" s="118"/>
      <c r="J14" s="387"/>
      <c r="K14" s="118"/>
      <c r="L14" s="387"/>
      <c r="M14" s="118"/>
      <c r="N14" s="387"/>
      <c r="O14" s="118"/>
      <c r="P14" s="387"/>
      <c r="Q14" s="118"/>
      <c r="R14" s="387"/>
      <c r="S14" s="118"/>
      <c r="T14" s="387"/>
      <c r="U14" s="118"/>
      <c r="V14" s="387"/>
      <c r="W14" s="118"/>
      <c r="X14" s="118"/>
    </row>
    <row r="15" spans="1:24" ht="22.5" customHeight="1" x14ac:dyDescent="0.2">
      <c r="B15" s="385"/>
      <c r="D15" s="385"/>
      <c r="F15" s="385"/>
      <c r="H15" s="388"/>
      <c r="I15" s="118"/>
      <c r="J15" s="388"/>
      <c r="K15" s="118"/>
      <c r="L15" s="388"/>
      <c r="M15" s="118"/>
      <c r="N15" s="388"/>
      <c r="O15" s="118"/>
      <c r="P15" s="388"/>
      <c r="Q15" s="118"/>
      <c r="R15" s="388"/>
      <c r="S15" s="118"/>
      <c r="T15" s="388"/>
      <c r="U15" s="118"/>
      <c r="V15" s="388"/>
      <c r="W15" s="118"/>
      <c r="X15" s="118"/>
    </row>
    <row r="16" spans="1:24" x14ac:dyDescent="0.2">
      <c r="B16" s="158"/>
      <c r="D16" s="158"/>
      <c r="F16" s="158"/>
      <c r="H16" s="158"/>
      <c r="J16" s="158"/>
      <c r="L16" s="158"/>
      <c r="N16" s="158"/>
      <c r="P16" s="158"/>
    </row>
    <row r="17" spans="1:24" x14ac:dyDescent="0.2">
      <c r="A17" s="157" t="s">
        <v>211</v>
      </c>
      <c r="B17" s="158"/>
      <c r="D17" s="158"/>
      <c r="F17" s="158"/>
      <c r="H17" s="158"/>
      <c r="J17" s="158"/>
      <c r="L17" s="158"/>
      <c r="N17" s="158"/>
      <c r="P17" s="158"/>
    </row>
    <row r="19" spans="1:24" x14ac:dyDescent="0.2">
      <c r="B19" s="393" t="s">
        <v>379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5"/>
    </row>
    <row r="20" spans="1:24" x14ac:dyDescent="0.2">
      <c r="B20" s="396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8"/>
    </row>
    <row r="21" spans="1:24" x14ac:dyDescent="0.2">
      <c r="B21" s="399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1"/>
    </row>
    <row r="23" spans="1:24" x14ac:dyDescent="0.2">
      <c r="A23" s="157" t="s">
        <v>212</v>
      </c>
    </row>
    <row r="25" spans="1:24" ht="17.25" customHeight="1" x14ac:dyDescent="0.2">
      <c r="B25" s="386" t="s">
        <v>429</v>
      </c>
      <c r="C25" s="118"/>
      <c r="D25" s="386" t="s">
        <v>430</v>
      </c>
      <c r="E25" s="233"/>
      <c r="F25" s="386" t="s">
        <v>431</v>
      </c>
      <c r="G25" s="233"/>
      <c r="H25" s="386" t="s">
        <v>432</v>
      </c>
      <c r="I25" s="233"/>
      <c r="J25" s="386" t="s">
        <v>433</v>
      </c>
      <c r="K25" s="233"/>
      <c r="L25" s="386" t="s">
        <v>434</v>
      </c>
      <c r="M25" s="233"/>
      <c r="N25" s="386" t="s">
        <v>435</v>
      </c>
      <c r="O25" s="233"/>
      <c r="P25" s="386" t="s">
        <v>436</v>
      </c>
      <c r="Q25" s="233"/>
      <c r="R25" s="386" t="s">
        <v>437</v>
      </c>
      <c r="S25" s="233"/>
      <c r="T25" s="386" t="s">
        <v>438</v>
      </c>
      <c r="U25" s="233"/>
      <c r="V25" s="386" t="s">
        <v>450</v>
      </c>
      <c r="W25" s="233"/>
      <c r="X25" s="233"/>
    </row>
    <row r="26" spans="1:24" ht="14.25" customHeight="1" x14ac:dyDescent="0.2">
      <c r="B26" s="387"/>
      <c r="C26" s="118"/>
      <c r="D26" s="387"/>
      <c r="E26" s="233"/>
      <c r="F26" s="387"/>
      <c r="G26" s="233"/>
      <c r="H26" s="387"/>
      <c r="I26" s="233"/>
      <c r="J26" s="387"/>
      <c r="K26" s="233"/>
      <c r="L26" s="387"/>
      <c r="M26" s="233"/>
      <c r="N26" s="387"/>
      <c r="O26" s="233"/>
      <c r="P26" s="387"/>
      <c r="Q26" s="233"/>
      <c r="R26" s="387"/>
      <c r="S26" s="233"/>
      <c r="T26" s="387"/>
      <c r="U26" s="233"/>
      <c r="V26" s="387"/>
      <c r="W26" s="233"/>
      <c r="X26" s="233"/>
    </row>
    <row r="27" spans="1:24" ht="14.25" customHeight="1" x14ac:dyDescent="0.2">
      <c r="B27" s="387"/>
      <c r="C27" s="118"/>
      <c r="D27" s="387"/>
      <c r="E27" s="233"/>
      <c r="F27" s="387"/>
      <c r="G27" s="233"/>
      <c r="H27" s="387"/>
      <c r="I27" s="233"/>
      <c r="J27" s="387"/>
      <c r="K27" s="233"/>
      <c r="L27" s="387"/>
      <c r="M27" s="233"/>
      <c r="N27" s="387"/>
      <c r="O27" s="233"/>
      <c r="P27" s="387"/>
      <c r="Q27" s="233"/>
      <c r="R27" s="387"/>
      <c r="S27" s="233"/>
      <c r="T27" s="387"/>
      <c r="U27" s="233"/>
      <c r="V27" s="387"/>
      <c r="W27" s="233"/>
      <c r="X27" s="233"/>
    </row>
    <row r="28" spans="1:24" x14ac:dyDescent="0.2">
      <c r="B28" s="388"/>
      <c r="C28" s="118"/>
      <c r="D28" s="388"/>
      <c r="E28" s="233"/>
      <c r="F28" s="388"/>
      <c r="G28" s="233"/>
      <c r="H28" s="388"/>
      <c r="I28" s="233"/>
      <c r="J28" s="388"/>
      <c r="K28" s="233"/>
      <c r="L28" s="388"/>
      <c r="M28" s="233"/>
      <c r="N28" s="388"/>
      <c r="O28" s="233"/>
      <c r="P28" s="388"/>
      <c r="Q28" s="233"/>
      <c r="R28" s="388"/>
      <c r="S28" s="233"/>
      <c r="T28" s="388"/>
      <c r="U28" s="233"/>
      <c r="V28" s="388"/>
      <c r="W28" s="233"/>
      <c r="X28" s="233"/>
    </row>
    <row r="29" spans="1:24" x14ac:dyDescent="0.2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</row>
    <row r="30" spans="1:24" x14ac:dyDescent="0.2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1:24" x14ac:dyDescent="0.2">
      <c r="B31" s="386" t="str">
        <f>'Caratula POA'!A45</f>
        <v>Servicios por personas fallecidas</v>
      </c>
      <c r="C31" s="118"/>
      <c r="D31" s="386" t="str">
        <f>'Caratula POA'!A46</f>
        <v>Presupuesto ingresado por cementerios</v>
      </c>
      <c r="E31" s="118"/>
      <c r="F31" s="386" t="str">
        <f>'Caratula POA'!A47</f>
        <v>Cabezas de ganado sacrificado por Rastro Municipal</v>
      </c>
      <c r="G31" s="118"/>
      <c r="H31" s="386" t="str">
        <f>'Caratula POA'!A48</f>
        <v>Presupuesto ingresado por rastro municipal</v>
      </c>
      <c r="I31" s="118"/>
      <c r="J31" s="386" t="str">
        <f>'Caratula POA'!A49</f>
        <v>Presupuesto ingresado por degüello de aves</v>
      </c>
      <c r="K31" s="118"/>
      <c r="L31" s="386" t="str">
        <f>'Caratula POA'!A50</f>
        <v>Tratamientos de salud animal y consulta externa</v>
      </c>
      <c r="M31" s="118"/>
      <c r="N31" s="389" t="str">
        <f>'Caratula POA'!A51</f>
        <v>Animales capturados en vía pública</v>
      </c>
      <c r="O31" s="118"/>
      <c r="P31" s="390" t="str">
        <f>'Caratula POA'!A52</f>
        <v>Eutanasias realizadas</v>
      </c>
      <c r="Q31" s="118"/>
      <c r="R31" s="390" t="str">
        <f>'Caratula POA'!A53</f>
        <v>Esterilizaciones realizadas</v>
      </c>
      <c r="S31" s="118"/>
      <c r="T31" s="390" t="str">
        <f>'Caratula POA'!A54</f>
        <v>Mantenimiento del Parque Vehícular</v>
      </c>
      <c r="U31" s="118"/>
      <c r="V31" s="390" t="str">
        <f>'Caratula POA'!A55</f>
        <v>Saneamiento y desazolve de la linea de aguas residuales</v>
      </c>
      <c r="W31" s="118"/>
      <c r="X31" s="118"/>
    </row>
    <row r="32" spans="1:24" ht="15" customHeight="1" x14ac:dyDescent="0.2">
      <c r="B32" s="387"/>
      <c r="C32" s="118"/>
      <c r="D32" s="387"/>
      <c r="E32" s="118"/>
      <c r="F32" s="387"/>
      <c r="G32" s="118"/>
      <c r="H32" s="387"/>
      <c r="I32" s="118"/>
      <c r="J32" s="387"/>
      <c r="K32" s="118"/>
      <c r="L32" s="387"/>
      <c r="M32" s="118"/>
      <c r="N32" s="387"/>
      <c r="O32" s="118"/>
      <c r="P32" s="391"/>
      <c r="Q32" s="118"/>
      <c r="R32" s="391"/>
      <c r="S32" s="118"/>
      <c r="T32" s="391"/>
      <c r="U32" s="118"/>
      <c r="V32" s="391"/>
      <c r="W32" s="118"/>
      <c r="X32" s="118"/>
    </row>
    <row r="33" spans="2:24" ht="15" customHeight="1" x14ac:dyDescent="0.2">
      <c r="B33" s="387"/>
      <c r="C33" s="118"/>
      <c r="D33" s="387"/>
      <c r="E33" s="118"/>
      <c r="F33" s="387"/>
      <c r="G33" s="118"/>
      <c r="H33" s="387"/>
      <c r="I33" s="118"/>
      <c r="J33" s="387"/>
      <c r="K33" s="118"/>
      <c r="L33" s="387"/>
      <c r="M33" s="118"/>
      <c r="N33" s="387"/>
      <c r="O33" s="118"/>
      <c r="P33" s="391"/>
      <c r="Q33" s="118"/>
      <c r="R33" s="391"/>
      <c r="S33" s="118"/>
      <c r="T33" s="391"/>
      <c r="U33" s="118"/>
      <c r="V33" s="391"/>
      <c r="W33" s="118"/>
      <c r="X33" s="118"/>
    </row>
    <row r="34" spans="2:24" ht="17.25" customHeight="1" x14ac:dyDescent="0.2">
      <c r="B34" s="388"/>
      <c r="C34" s="118"/>
      <c r="D34" s="388"/>
      <c r="E34" s="118"/>
      <c r="F34" s="388"/>
      <c r="G34" s="118"/>
      <c r="H34" s="388"/>
      <c r="I34" s="118"/>
      <c r="J34" s="388"/>
      <c r="K34" s="118"/>
      <c r="L34" s="388"/>
      <c r="M34" s="118"/>
      <c r="N34" s="388"/>
      <c r="O34" s="118"/>
      <c r="P34" s="392"/>
      <c r="Q34" s="118"/>
      <c r="R34" s="392"/>
      <c r="S34" s="118"/>
      <c r="T34" s="392"/>
      <c r="U34" s="118"/>
      <c r="V34" s="392"/>
      <c r="W34" s="118"/>
      <c r="X34" s="118"/>
    </row>
    <row r="35" spans="2:24" x14ac:dyDescent="0.2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</row>
    <row r="36" spans="2:24" x14ac:dyDescent="0.2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2:24" ht="18" customHeight="1" x14ac:dyDescent="0.2">
      <c r="B37" s="386" t="s">
        <v>439</v>
      </c>
      <c r="C37" s="118"/>
      <c r="D37" s="386" t="s">
        <v>441</v>
      </c>
      <c r="E37" s="233"/>
      <c r="F37" s="386" t="s">
        <v>451</v>
      </c>
      <c r="G37" s="233"/>
      <c r="H37" s="386" t="s">
        <v>452</v>
      </c>
      <c r="I37" s="233"/>
      <c r="J37" s="386" t="s">
        <v>442</v>
      </c>
      <c r="K37" s="233"/>
      <c r="L37" s="386" t="s">
        <v>443</v>
      </c>
      <c r="M37" s="233"/>
      <c r="N37" s="386" t="s">
        <v>444</v>
      </c>
      <c r="O37" s="233"/>
      <c r="P37" s="386" t="s">
        <v>453</v>
      </c>
      <c r="Q37" s="233"/>
      <c r="R37" s="386" t="s">
        <v>454</v>
      </c>
      <c r="S37" s="233"/>
      <c r="T37" s="386" t="s">
        <v>455</v>
      </c>
      <c r="U37" s="233"/>
      <c r="V37" s="386" t="s">
        <v>445</v>
      </c>
      <c r="W37" s="233"/>
      <c r="X37" s="233"/>
    </row>
    <row r="38" spans="2:24" ht="19.5" customHeight="1" x14ac:dyDescent="0.2">
      <c r="B38" s="387"/>
      <c r="C38" s="118"/>
      <c r="D38" s="387"/>
      <c r="E38" s="233"/>
      <c r="F38" s="387"/>
      <c r="G38" s="233"/>
      <c r="H38" s="387"/>
      <c r="I38" s="233"/>
      <c r="J38" s="387"/>
      <c r="K38" s="233"/>
      <c r="L38" s="387"/>
      <c r="M38" s="233"/>
      <c r="N38" s="387"/>
      <c r="O38" s="233"/>
      <c r="P38" s="387"/>
      <c r="Q38" s="233"/>
      <c r="R38" s="387"/>
      <c r="S38" s="233"/>
      <c r="T38" s="387"/>
      <c r="U38" s="233"/>
      <c r="V38" s="387"/>
      <c r="W38" s="233"/>
      <c r="X38" s="233"/>
    </row>
    <row r="39" spans="2:24" ht="15.75" customHeight="1" x14ac:dyDescent="0.2">
      <c r="B39" s="387"/>
      <c r="C39" s="118"/>
      <c r="D39" s="387"/>
      <c r="E39" s="233"/>
      <c r="F39" s="387"/>
      <c r="G39" s="233"/>
      <c r="H39" s="387"/>
      <c r="I39" s="233"/>
      <c r="J39" s="387"/>
      <c r="K39" s="233"/>
      <c r="L39" s="387"/>
      <c r="M39" s="233"/>
      <c r="N39" s="387"/>
      <c r="O39" s="233"/>
      <c r="P39" s="387"/>
      <c r="Q39" s="233"/>
      <c r="R39" s="387"/>
      <c r="S39" s="233"/>
      <c r="T39" s="387"/>
      <c r="U39" s="233"/>
      <c r="V39" s="387"/>
      <c r="W39" s="233"/>
      <c r="X39" s="233"/>
    </row>
    <row r="40" spans="2:24" ht="17.25" customHeight="1" x14ac:dyDescent="0.2">
      <c r="B40" s="388"/>
      <c r="C40" s="118"/>
      <c r="D40" s="388"/>
      <c r="E40" s="233"/>
      <c r="F40" s="388"/>
      <c r="G40" s="233"/>
      <c r="H40" s="388"/>
      <c r="I40" s="233"/>
      <c r="J40" s="388"/>
      <c r="K40" s="233"/>
      <c r="L40" s="388"/>
      <c r="M40" s="233"/>
      <c r="N40" s="388"/>
      <c r="O40" s="233"/>
      <c r="P40" s="388"/>
      <c r="Q40" s="233"/>
      <c r="R40" s="388"/>
      <c r="S40" s="233"/>
      <c r="T40" s="388"/>
      <c r="U40" s="233"/>
      <c r="V40" s="388"/>
      <c r="W40" s="233"/>
      <c r="X40" s="233"/>
    </row>
  </sheetData>
  <mergeCells count="56">
    <mergeCell ref="P6:P9"/>
    <mergeCell ref="P12:P15"/>
    <mergeCell ref="L6:L9"/>
    <mergeCell ref="L12:L15"/>
    <mergeCell ref="V25:V28"/>
    <mergeCell ref="P25:P28"/>
    <mergeCell ref="V31:V34"/>
    <mergeCell ref="V37:V40"/>
    <mergeCell ref="R25:R28"/>
    <mergeCell ref="R31:R34"/>
    <mergeCell ref="R37:R40"/>
    <mergeCell ref="T25:T28"/>
    <mergeCell ref="T31:T34"/>
    <mergeCell ref="T37:T40"/>
    <mergeCell ref="P31:P34"/>
    <mergeCell ref="P37:P40"/>
    <mergeCell ref="N6:N9"/>
    <mergeCell ref="N12:N15"/>
    <mergeCell ref="N25:N28"/>
    <mergeCell ref="N31:N34"/>
    <mergeCell ref="N37:N40"/>
    <mergeCell ref="B19:W21"/>
    <mergeCell ref="R6:R9"/>
    <mergeCell ref="T6:T9"/>
    <mergeCell ref="R12:R15"/>
    <mergeCell ref="T12:T15"/>
    <mergeCell ref="V6:V9"/>
    <mergeCell ref="V12:V15"/>
    <mergeCell ref="L25:L28"/>
    <mergeCell ref="L31:L34"/>
    <mergeCell ref="L37:L40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B31:B34"/>
    <mergeCell ref="D31:D34"/>
    <mergeCell ref="F31:F34"/>
    <mergeCell ref="H31:H34"/>
    <mergeCell ref="J31:J34"/>
    <mergeCell ref="B25:B28"/>
    <mergeCell ref="D25:D28"/>
    <mergeCell ref="F25:F28"/>
    <mergeCell ref="H25:H28"/>
    <mergeCell ref="J25:J28"/>
    <mergeCell ref="B37:B40"/>
    <mergeCell ref="D37:D40"/>
    <mergeCell ref="F37:F40"/>
    <mergeCell ref="H37:H40"/>
    <mergeCell ref="J37:J40"/>
  </mergeCells>
  <pageMargins left="0.70866141732283472" right="0.70866141732283472" top="0.23622047244094491" bottom="0.23622047244094491" header="0" footer="0"/>
  <pageSetup paperSize="190" scale="8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O52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C12" sqref="C12"/>
    </sheetView>
  </sheetViews>
  <sheetFormatPr baseColWidth="10" defaultColWidth="11.42578125" defaultRowHeight="12.75" x14ac:dyDescent="0.2"/>
  <cols>
    <col min="1" max="1" width="2.5703125" style="60" customWidth="1"/>
    <col min="2" max="2" width="11.42578125" style="60"/>
    <col min="3" max="3" width="41.28515625" style="60" customWidth="1"/>
    <col min="4" max="15" width="6.140625" style="60" customWidth="1"/>
    <col min="16" max="16384" width="11.42578125" style="60"/>
  </cols>
  <sheetData>
    <row r="1" spans="1:15" ht="18" x14ac:dyDescent="0.25">
      <c r="A1" s="59" t="s">
        <v>213</v>
      </c>
    </row>
    <row r="2" spans="1:15" x14ac:dyDescent="0.2">
      <c r="A2" s="61" t="str">
        <f>'Caratula POA'!C9</f>
        <v>Dirección de Servicios Generales</v>
      </c>
    </row>
    <row r="3" spans="1:15" x14ac:dyDescent="0.2">
      <c r="A3" s="61" t="s">
        <v>214</v>
      </c>
    </row>
    <row r="7" spans="1:15" x14ac:dyDescent="0.2">
      <c r="B7" s="63" t="s">
        <v>215</v>
      </c>
      <c r="C7" s="63" t="s">
        <v>216</v>
      </c>
      <c r="D7" s="64"/>
      <c r="E7" s="65"/>
      <c r="F7" s="65"/>
      <c r="G7" s="65"/>
      <c r="H7" s="65"/>
      <c r="I7" s="65" t="s">
        <v>217</v>
      </c>
      <c r="J7" s="65"/>
      <c r="K7" s="65"/>
      <c r="L7" s="65"/>
      <c r="M7" s="65"/>
      <c r="N7" s="65"/>
      <c r="O7" s="66"/>
    </row>
    <row r="8" spans="1:15" x14ac:dyDescent="0.2">
      <c r="B8" s="67"/>
      <c r="C8" s="67"/>
      <c r="D8" s="68" t="s">
        <v>218</v>
      </c>
      <c r="E8" s="68" t="s">
        <v>219</v>
      </c>
      <c r="F8" s="68" t="s">
        <v>220</v>
      </c>
      <c r="G8" s="68" t="s">
        <v>221</v>
      </c>
      <c r="H8" s="68" t="s">
        <v>222</v>
      </c>
      <c r="I8" s="68" t="s">
        <v>223</v>
      </c>
      <c r="J8" s="68" t="s">
        <v>224</v>
      </c>
      <c r="K8" s="68" t="s">
        <v>225</v>
      </c>
      <c r="L8" s="68" t="s">
        <v>226</v>
      </c>
      <c r="M8" s="68" t="s">
        <v>227</v>
      </c>
      <c r="N8" s="68" t="s">
        <v>228</v>
      </c>
      <c r="O8" s="68" t="s">
        <v>229</v>
      </c>
    </row>
    <row r="9" spans="1:15" x14ac:dyDescent="0.2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x14ac:dyDescent="0.2">
      <c r="B10" s="62"/>
      <c r="C10" s="69" t="s">
        <v>230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x14ac:dyDescent="0.2">
      <c r="B11" s="62" t="s">
        <v>231</v>
      </c>
      <c r="C11" s="69" t="str">
        <f>'componentes POA'!C3</f>
        <v>Servicios por personas fallecidas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x14ac:dyDescent="0.2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x14ac:dyDescent="0.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x14ac:dyDescent="0.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x14ac:dyDescent="0.2">
      <c r="B15" s="62"/>
      <c r="C15" s="69" t="s">
        <v>232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x14ac:dyDescent="0.2">
      <c r="B16" s="62" t="s">
        <v>231</v>
      </c>
      <c r="C16" s="69" t="str">
        <f>'componentes POA'!C60</f>
        <v>Presupuesto ingresado por cementerios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2:15" x14ac:dyDescent="0.2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2:15" x14ac:dyDescent="0.2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2:15" x14ac:dyDescent="0.2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2:15" x14ac:dyDescent="0.2">
      <c r="B20" s="62"/>
      <c r="C20" s="69" t="s">
        <v>233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2:15" x14ac:dyDescent="0.2">
      <c r="B21" s="62" t="s">
        <v>231</v>
      </c>
      <c r="C21" s="69" t="str">
        <f>'componentes POA'!C117</f>
        <v>Cabezas de ganado sacrificado por Rastro Municipal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2:15" x14ac:dyDescent="0.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2:15" x14ac:dyDescent="0.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2:15" x14ac:dyDescent="0.2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2:15" x14ac:dyDescent="0.2">
      <c r="B25" s="62"/>
      <c r="C25" s="69" t="s">
        <v>234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2:15" x14ac:dyDescent="0.2">
      <c r="B26" s="62" t="s">
        <v>231</v>
      </c>
      <c r="C26" s="171" t="str">
        <f>'componentes POA'!C174</f>
        <v>Presupuesto ingresado por rastro municipal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2:15" x14ac:dyDescent="0.2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2:15" x14ac:dyDescent="0.2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2:15" x14ac:dyDescent="0.2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2:15" x14ac:dyDescent="0.2">
      <c r="B30" s="62"/>
      <c r="C30" s="69" t="s">
        <v>235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2:15" x14ac:dyDescent="0.2">
      <c r="B31" s="62" t="s">
        <v>231</v>
      </c>
      <c r="C31" s="69" t="str">
        <f>'componentes POA'!C302</f>
        <v>Presupuesto ingresado por degüello de aves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2:15" x14ac:dyDescent="0.2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2:15" x14ac:dyDescent="0.2">
      <c r="B33" s="62"/>
      <c r="C33" s="69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2:15" x14ac:dyDescent="0.2">
      <c r="B34" s="62"/>
      <c r="C34" s="62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 x14ac:dyDescent="0.2">
      <c r="B35" s="62"/>
      <c r="C35" s="69" t="s">
        <v>236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2:15" x14ac:dyDescent="0.2">
      <c r="B36" s="62" t="s">
        <v>231</v>
      </c>
      <c r="C36" s="69" t="str">
        <f>'componentes POA'!C359</f>
        <v>Tratamientos de salud animal y consulta externa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2:15" x14ac:dyDescent="0.2">
      <c r="B37" s="62"/>
      <c r="C37" s="69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2:15" x14ac:dyDescent="0.2">
      <c r="B38" s="62"/>
      <c r="C38" s="69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2:15" x14ac:dyDescent="0.2">
      <c r="B39" s="62"/>
      <c r="C39" s="69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2:15" x14ac:dyDescent="0.2">
      <c r="B40" s="62"/>
      <c r="C40" s="69" t="s">
        <v>237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2:15" x14ac:dyDescent="0.2">
      <c r="B41" s="62" t="s">
        <v>231</v>
      </c>
      <c r="C41" s="180" t="str">
        <f>'componentes POA'!C416</f>
        <v>Animales capturados en vía pública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2:15" x14ac:dyDescent="0.2">
      <c r="B42" s="62"/>
      <c r="C42" s="69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2:15" x14ac:dyDescent="0.2">
      <c r="B43" s="62"/>
      <c r="C43" s="69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2:15" x14ac:dyDescent="0.2">
      <c r="B44" s="62"/>
      <c r="C44" s="69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2:15" x14ac:dyDescent="0.2">
      <c r="B45" s="62"/>
      <c r="C45" s="69" t="s">
        <v>238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2:15" x14ac:dyDescent="0.2">
      <c r="B46" s="62" t="s">
        <v>231</v>
      </c>
      <c r="C46" s="171" t="str">
        <f>'componentes POA'!C473</f>
        <v>Eutanasias realizadas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2:15" x14ac:dyDescent="0.2">
      <c r="B47" s="62"/>
      <c r="C47" s="69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2:15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2:15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2:15" x14ac:dyDescent="0.2">
      <c r="B50" s="62"/>
      <c r="C50" s="69" t="s">
        <v>239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2:15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2:15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</sheetData>
  <pageMargins left="0.47244094488188981" right="0.39370078740157483" top="0.59055118110236227" bottom="0.74803149606299213" header="0.31496062992125984" footer="0.31496062992125984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C6" sqref="C6"/>
    </sheetView>
  </sheetViews>
  <sheetFormatPr baseColWidth="10" defaultColWidth="11.42578125" defaultRowHeight="15" x14ac:dyDescent="0.25"/>
  <cols>
    <col min="1" max="1" width="3.5703125" customWidth="1"/>
    <col min="2" max="2" width="15.140625" customWidth="1"/>
    <col min="3" max="3" width="33.5703125" customWidth="1"/>
    <col min="4" max="4" width="16.28515625" style="130" customWidth="1"/>
    <col min="5" max="5" width="18.140625" style="130" customWidth="1"/>
    <col min="6" max="6" width="16.140625" style="130" customWidth="1"/>
    <col min="7" max="8" width="16.42578125" style="130" customWidth="1"/>
    <col min="9" max="9" width="15.85546875" style="130" customWidth="1"/>
    <col min="10" max="10" width="16.5703125" style="130" customWidth="1"/>
    <col min="11" max="11" width="18.5703125" style="130" customWidth="1"/>
    <col min="12" max="12" width="18.7109375" style="130" customWidth="1"/>
    <col min="13" max="13" width="16.42578125" style="130" customWidth="1"/>
    <col min="14" max="14" width="17.5703125" style="130" customWidth="1"/>
    <col min="15" max="16" width="16.28515625" style="130" customWidth="1"/>
  </cols>
  <sheetData>
    <row r="1" spans="1:16" ht="20.25" x14ac:dyDescent="0.3">
      <c r="A1" s="129" t="s">
        <v>213</v>
      </c>
    </row>
    <row r="2" spans="1:16" ht="15.75" x14ac:dyDescent="0.25">
      <c r="A2" s="131" t="s">
        <v>240</v>
      </c>
    </row>
    <row r="3" spans="1:16" ht="15.75" x14ac:dyDescent="0.25">
      <c r="A3" s="131" t="s">
        <v>241</v>
      </c>
    </row>
    <row r="6" spans="1:16" ht="15.75" x14ac:dyDescent="0.25">
      <c r="B6" s="132" t="s">
        <v>242</v>
      </c>
      <c r="C6" s="131" t="str">
        <f>'Egresos Ejercidos Reales'!C6</f>
        <v>Dirección de Servicios Generales</v>
      </c>
    </row>
    <row r="8" spans="1:16" ht="15.75" x14ac:dyDescent="0.25">
      <c r="B8" s="133" t="s">
        <v>243</v>
      </c>
      <c r="C8" s="134" t="s">
        <v>244</v>
      </c>
      <c r="D8" s="135" t="s">
        <v>106</v>
      </c>
      <c r="E8" s="135" t="s">
        <v>109</v>
      </c>
      <c r="F8" s="135" t="s">
        <v>111</v>
      </c>
      <c r="G8" s="135" t="s">
        <v>112</v>
      </c>
      <c r="H8" s="135" t="s">
        <v>113</v>
      </c>
      <c r="I8" s="135" t="s">
        <v>114</v>
      </c>
      <c r="J8" s="135" t="s">
        <v>115</v>
      </c>
      <c r="K8" s="135" t="s">
        <v>116</v>
      </c>
      <c r="L8" s="135" t="s">
        <v>245</v>
      </c>
      <c r="M8" s="135" t="s">
        <v>120</v>
      </c>
      <c r="N8" s="135" t="s">
        <v>122</v>
      </c>
      <c r="O8" s="135" t="s">
        <v>124</v>
      </c>
      <c r="P8" s="135" t="s">
        <v>63</v>
      </c>
    </row>
    <row r="9" spans="1:16" ht="15.75" x14ac:dyDescent="0.25">
      <c r="B9" s="402" t="s">
        <v>246</v>
      </c>
      <c r="C9" s="403"/>
      <c r="D9" s="136">
        <f>SUM(D10:D14)</f>
        <v>100</v>
      </c>
      <c r="E9" s="136">
        <f t="shared" ref="E9:P9" si="0">SUM(E10:E14)</f>
        <v>0</v>
      </c>
      <c r="F9" s="136">
        <f t="shared" si="0"/>
        <v>0</v>
      </c>
      <c r="G9" s="136">
        <f t="shared" si="0"/>
        <v>0</v>
      </c>
      <c r="H9" s="136">
        <f t="shared" si="0"/>
        <v>0</v>
      </c>
      <c r="I9" s="136">
        <f t="shared" si="0"/>
        <v>0</v>
      </c>
      <c r="J9" s="136">
        <f t="shared" si="0"/>
        <v>0</v>
      </c>
      <c r="K9" s="136">
        <f t="shared" si="0"/>
        <v>0</v>
      </c>
      <c r="L9" s="136">
        <f t="shared" si="0"/>
        <v>0</v>
      </c>
      <c r="M9" s="136">
        <f t="shared" si="0"/>
        <v>0</v>
      </c>
      <c r="N9" s="136">
        <f t="shared" si="0"/>
        <v>0</v>
      </c>
      <c r="O9" s="136">
        <f t="shared" si="0"/>
        <v>0</v>
      </c>
      <c r="P9" s="136">
        <f t="shared" si="0"/>
        <v>100</v>
      </c>
    </row>
    <row r="10" spans="1:16" ht="30.75" x14ac:dyDescent="0.25">
      <c r="B10" s="137">
        <v>1100</v>
      </c>
      <c r="C10" s="138" t="s">
        <v>247</v>
      </c>
      <c r="D10" s="139">
        <v>100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40">
        <f t="shared" ref="P10:P15" si="1">SUM(D10:O10)</f>
        <v>100</v>
      </c>
    </row>
    <row r="11" spans="1:16" ht="30.75" x14ac:dyDescent="0.25">
      <c r="B11" s="137">
        <v>1200</v>
      </c>
      <c r="C11" s="138" t="s">
        <v>248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>
        <f t="shared" si="1"/>
        <v>0</v>
      </c>
    </row>
    <row r="12" spans="1:16" ht="30.75" x14ac:dyDescent="0.25">
      <c r="B12" s="137">
        <v>1300</v>
      </c>
      <c r="C12" s="138" t="s">
        <v>249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>
        <f t="shared" si="1"/>
        <v>0</v>
      </c>
    </row>
    <row r="13" spans="1:16" ht="15.75" x14ac:dyDescent="0.25">
      <c r="B13" s="137">
        <v>1400</v>
      </c>
      <c r="C13" s="141" t="s">
        <v>250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>
        <f t="shared" si="1"/>
        <v>0</v>
      </c>
    </row>
    <row r="14" spans="1:16" ht="30.75" x14ac:dyDescent="0.25">
      <c r="B14" s="137">
        <v>1500</v>
      </c>
      <c r="C14" s="138" t="s">
        <v>251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>
        <f t="shared" si="1"/>
        <v>0</v>
      </c>
    </row>
    <row r="15" spans="1:16" ht="15.75" x14ac:dyDescent="0.25">
      <c r="B15" s="142"/>
      <c r="C15" s="143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>
        <f t="shared" si="1"/>
        <v>0</v>
      </c>
    </row>
    <row r="16" spans="1:16" ht="15.75" x14ac:dyDescent="0.25">
      <c r="B16" s="402" t="s">
        <v>252</v>
      </c>
      <c r="C16" s="403"/>
      <c r="D16" s="144">
        <f>SUM(D17:D24)</f>
        <v>0</v>
      </c>
      <c r="E16" s="144">
        <f>SUM(E17:E24)</f>
        <v>0</v>
      </c>
      <c r="F16" s="144">
        <f t="shared" ref="F16:P16" si="2">SUM(F17:F24)</f>
        <v>0</v>
      </c>
      <c r="G16" s="144">
        <f t="shared" si="2"/>
        <v>0</v>
      </c>
      <c r="H16" s="144">
        <f t="shared" si="2"/>
        <v>0</v>
      </c>
      <c r="I16" s="144">
        <f t="shared" si="2"/>
        <v>0</v>
      </c>
      <c r="J16" s="144">
        <f t="shared" si="2"/>
        <v>0</v>
      </c>
      <c r="K16" s="144">
        <f t="shared" si="2"/>
        <v>0</v>
      </c>
      <c r="L16" s="144">
        <f t="shared" si="2"/>
        <v>0</v>
      </c>
      <c r="M16" s="144">
        <f t="shared" si="2"/>
        <v>0</v>
      </c>
      <c r="N16" s="144">
        <f t="shared" si="2"/>
        <v>0</v>
      </c>
      <c r="O16" s="144">
        <f t="shared" si="2"/>
        <v>0</v>
      </c>
      <c r="P16" s="144">
        <f t="shared" si="2"/>
        <v>0</v>
      </c>
    </row>
    <row r="17" spans="2:16" ht="45.75" x14ac:dyDescent="0.25">
      <c r="B17" s="137">
        <v>2100</v>
      </c>
      <c r="C17" s="145" t="s">
        <v>253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>
        <f t="shared" ref="P17:P25" si="3">SUM(D17:O17)</f>
        <v>0</v>
      </c>
    </row>
    <row r="18" spans="2:16" ht="15.75" x14ac:dyDescent="0.25">
      <c r="B18" s="137">
        <v>2200</v>
      </c>
      <c r="C18" s="141" t="s">
        <v>254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>
        <f t="shared" si="3"/>
        <v>0</v>
      </c>
    </row>
    <row r="19" spans="2:16" ht="30.75" x14ac:dyDescent="0.25">
      <c r="B19" s="142">
        <v>2400</v>
      </c>
      <c r="C19" s="143" t="s">
        <v>255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>
        <f t="shared" si="3"/>
        <v>0</v>
      </c>
    </row>
    <row r="20" spans="2:16" ht="30.75" x14ac:dyDescent="0.25">
      <c r="B20" s="142">
        <v>2500</v>
      </c>
      <c r="C20" s="143" t="s">
        <v>256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>
        <f t="shared" si="3"/>
        <v>0</v>
      </c>
    </row>
    <row r="21" spans="2:16" ht="30.75" x14ac:dyDescent="0.25">
      <c r="B21" s="142">
        <v>2600</v>
      </c>
      <c r="C21" s="143" t="s">
        <v>257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>
        <f t="shared" si="3"/>
        <v>0</v>
      </c>
    </row>
    <row r="22" spans="2:16" ht="45.75" x14ac:dyDescent="0.25">
      <c r="B22" s="142">
        <v>2700</v>
      </c>
      <c r="C22" s="143" t="s">
        <v>258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>
        <f t="shared" si="3"/>
        <v>0</v>
      </c>
    </row>
    <row r="23" spans="2:16" ht="30.75" hidden="1" x14ac:dyDescent="0.25">
      <c r="B23" s="142">
        <v>2800</v>
      </c>
      <c r="C23" s="143" t="s">
        <v>259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0">
        <f t="shared" si="3"/>
        <v>0</v>
      </c>
    </row>
    <row r="24" spans="2:16" ht="30.75" x14ac:dyDescent="0.25">
      <c r="B24" s="142">
        <v>2900</v>
      </c>
      <c r="C24" s="145" t="s">
        <v>260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40">
        <f t="shared" si="3"/>
        <v>0</v>
      </c>
    </row>
    <row r="25" spans="2:16" ht="15.75" x14ac:dyDescent="0.25">
      <c r="B25" s="146"/>
      <c r="C25" s="141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>
        <f t="shared" si="3"/>
        <v>0</v>
      </c>
    </row>
    <row r="26" spans="2:16" ht="15.75" x14ac:dyDescent="0.25">
      <c r="B26" s="402" t="s">
        <v>261</v>
      </c>
      <c r="C26" s="403"/>
      <c r="D26" s="144">
        <f>SUM(D27:D35)</f>
        <v>0</v>
      </c>
      <c r="E26" s="144">
        <f t="shared" ref="E26:P26" si="4">SUM(E27:E35)</f>
        <v>0</v>
      </c>
      <c r="F26" s="144">
        <f t="shared" si="4"/>
        <v>0</v>
      </c>
      <c r="G26" s="144">
        <f t="shared" si="4"/>
        <v>0</v>
      </c>
      <c r="H26" s="144">
        <f t="shared" si="4"/>
        <v>0</v>
      </c>
      <c r="I26" s="144">
        <f t="shared" si="4"/>
        <v>0</v>
      </c>
      <c r="J26" s="144">
        <f t="shared" si="4"/>
        <v>0</v>
      </c>
      <c r="K26" s="144">
        <f t="shared" si="4"/>
        <v>0</v>
      </c>
      <c r="L26" s="144">
        <f t="shared" si="4"/>
        <v>0</v>
      </c>
      <c r="M26" s="144">
        <f t="shared" si="4"/>
        <v>0</v>
      </c>
      <c r="N26" s="144">
        <f t="shared" si="4"/>
        <v>0</v>
      </c>
      <c r="O26" s="144">
        <f t="shared" si="4"/>
        <v>0</v>
      </c>
      <c r="P26" s="144">
        <f t="shared" si="4"/>
        <v>0</v>
      </c>
    </row>
    <row r="27" spans="2:16" ht="15.75" x14ac:dyDescent="0.25">
      <c r="B27" s="142">
        <v>3100</v>
      </c>
      <c r="C27" s="147" t="s">
        <v>262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>
        <f t="shared" ref="P27:P47" si="5">SUM(D27:O27)</f>
        <v>0</v>
      </c>
    </row>
    <row r="28" spans="2:16" ht="15.75" x14ac:dyDescent="0.25">
      <c r="B28" s="142">
        <v>3200</v>
      </c>
      <c r="C28" s="148" t="s">
        <v>263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>
        <f t="shared" si="5"/>
        <v>0</v>
      </c>
    </row>
    <row r="29" spans="2:16" ht="45.75" x14ac:dyDescent="0.25">
      <c r="B29" s="142">
        <v>3300</v>
      </c>
      <c r="C29" s="143" t="s">
        <v>264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>
        <f t="shared" si="5"/>
        <v>0</v>
      </c>
    </row>
    <row r="30" spans="2:16" ht="30.75" x14ac:dyDescent="0.25">
      <c r="B30" s="142">
        <v>3400</v>
      </c>
      <c r="C30" s="143" t="s">
        <v>265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>
        <f t="shared" si="5"/>
        <v>0</v>
      </c>
    </row>
    <row r="31" spans="2:16" ht="45.75" x14ac:dyDescent="0.25">
      <c r="B31" s="142">
        <v>3500</v>
      </c>
      <c r="C31" s="143" t="s">
        <v>266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>
        <f t="shared" si="5"/>
        <v>0</v>
      </c>
    </row>
    <row r="32" spans="2:16" ht="30.75" x14ac:dyDescent="0.25">
      <c r="B32" s="142">
        <v>3600</v>
      </c>
      <c r="C32" s="143" t="s">
        <v>267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40">
        <f t="shared" si="5"/>
        <v>0</v>
      </c>
    </row>
    <row r="33" spans="2:16" ht="15.75" x14ac:dyDescent="0.25">
      <c r="B33" s="142">
        <v>3700</v>
      </c>
      <c r="C33" s="148" t="s">
        <v>268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>
        <f t="shared" si="5"/>
        <v>0</v>
      </c>
    </row>
    <row r="34" spans="2:16" ht="15.75" x14ac:dyDescent="0.25">
      <c r="B34" s="142">
        <v>3800</v>
      </c>
      <c r="C34" s="148" t="s">
        <v>269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>
        <f t="shared" si="5"/>
        <v>0</v>
      </c>
    </row>
    <row r="35" spans="2:16" ht="15.75" x14ac:dyDescent="0.25">
      <c r="B35" s="142">
        <v>3900</v>
      </c>
      <c r="C35" s="148" t="s">
        <v>270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40">
        <f t="shared" si="5"/>
        <v>0</v>
      </c>
    </row>
    <row r="36" spans="2:16" ht="15.75" hidden="1" x14ac:dyDescent="0.25">
      <c r="B36" s="149"/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52"/>
      <c r="P36" s="140">
        <f t="shared" si="5"/>
        <v>0</v>
      </c>
    </row>
    <row r="37" spans="2:16" ht="15.75" hidden="1" x14ac:dyDescent="0.25">
      <c r="B37" s="402" t="s">
        <v>271</v>
      </c>
      <c r="C37" s="404"/>
      <c r="D37" s="404"/>
      <c r="E37" s="403"/>
      <c r="F37" s="153"/>
      <c r="G37" s="153"/>
      <c r="H37" s="153"/>
      <c r="I37" s="153"/>
      <c r="J37" s="153"/>
      <c r="K37" s="153"/>
      <c r="L37" s="153"/>
      <c r="M37" s="153"/>
      <c r="N37" s="154"/>
      <c r="O37" s="154"/>
      <c r="P37" s="140">
        <f t="shared" si="5"/>
        <v>0</v>
      </c>
    </row>
    <row r="38" spans="2:16" ht="30.75" hidden="1" x14ac:dyDescent="0.25">
      <c r="B38" s="142">
        <v>4100</v>
      </c>
      <c r="C38" s="143" t="s">
        <v>272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0">
        <f t="shared" si="5"/>
        <v>0</v>
      </c>
    </row>
    <row r="39" spans="2:16" ht="30.75" hidden="1" x14ac:dyDescent="0.25">
      <c r="B39" s="142">
        <v>4200</v>
      </c>
      <c r="C39" s="143" t="s">
        <v>273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0">
        <f t="shared" si="5"/>
        <v>0</v>
      </c>
    </row>
    <row r="40" spans="2:16" ht="15.75" hidden="1" x14ac:dyDescent="0.25">
      <c r="B40" s="142">
        <v>4300</v>
      </c>
      <c r="C40" s="148" t="s">
        <v>274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0">
        <f t="shared" si="5"/>
        <v>0</v>
      </c>
    </row>
    <row r="41" spans="2:16" ht="15.75" hidden="1" x14ac:dyDescent="0.25">
      <c r="B41" s="142">
        <v>4400</v>
      </c>
      <c r="C41" s="148" t="s">
        <v>275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0">
        <f t="shared" si="5"/>
        <v>0</v>
      </c>
    </row>
    <row r="42" spans="2:16" ht="15.75" hidden="1" x14ac:dyDescent="0.25">
      <c r="B42" s="142">
        <v>4500</v>
      </c>
      <c r="C42" s="148" t="s">
        <v>276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0">
        <f t="shared" si="5"/>
        <v>0</v>
      </c>
    </row>
    <row r="43" spans="2:16" ht="30.75" hidden="1" x14ac:dyDescent="0.25">
      <c r="B43" s="142">
        <v>4600</v>
      </c>
      <c r="C43" s="143" t="s">
        <v>277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40">
        <f t="shared" si="5"/>
        <v>0</v>
      </c>
    </row>
    <row r="44" spans="2:16" ht="30.75" hidden="1" x14ac:dyDescent="0.25">
      <c r="B44" s="142">
        <v>4700</v>
      </c>
      <c r="C44" s="143" t="s">
        <v>278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40">
        <f t="shared" si="5"/>
        <v>0</v>
      </c>
    </row>
    <row r="45" spans="2:16" ht="15.75" hidden="1" x14ac:dyDescent="0.25">
      <c r="B45" s="142">
        <v>4800</v>
      </c>
      <c r="C45" s="148" t="s">
        <v>279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40">
        <f t="shared" si="5"/>
        <v>0</v>
      </c>
    </row>
    <row r="46" spans="2:16" ht="15.75" hidden="1" x14ac:dyDescent="0.25">
      <c r="B46" s="142">
        <v>4900</v>
      </c>
      <c r="C46" s="148" t="s">
        <v>280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40">
        <f t="shared" si="5"/>
        <v>0</v>
      </c>
    </row>
    <row r="47" spans="2:16" ht="15.75" x14ac:dyDescent="0.25">
      <c r="B47" s="150"/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40">
        <f t="shared" si="5"/>
        <v>0</v>
      </c>
    </row>
    <row r="48" spans="2:16" ht="15.75" x14ac:dyDescent="0.25">
      <c r="B48" s="155" t="s">
        <v>281</v>
      </c>
      <c r="C48" s="156"/>
      <c r="D48" s="144">
        <f>SUM(D49:D57)</f>
        <v>0</v>
      </c>
      <c r="E48" s="144">
        <f t="shared" ref="E48:P48" si="6">SUM(E49:E57)</f>
        <v>0</v>
      </c>
      <c r="F48" s="144">
        <f t="shared" si="6"/>
        <v>0</v>
      </c>
      <c r="G48" s="144">
        <f t="shared" si="6"/>
        <v>0</v>
      </c>
      <c r="H48" s="144">
        <f t="shared" si="6"/>
        <v>0</v>
      </c>
      <c r="I48" s="144">
        <f t="shared" si="6"/>
        <v>0</v>
      </c>
      <c r="J48" s="144">
        <f t="shared" si="6"/>
        <v>0</v>
      </c>
      <c r="K48" s="144">
        <f t="shared" si="6"/>
        <v>0</v>
      </c>
      <c r="L48" s="144">
        <f t="shared" si="6"/>
        <v>0</v>
      </c>
      <c r="M48" s="144">
        <f t="shared" si="6"/>
        <v>0</v>
      </c>
      <c r="N48" s="144">
        <f t="shared" si="6"/>
        <v>0</v>
      </c>
      <c r="O48" s="144">
        <f t="shared" si="6"/>
        <v>0</v>
      </c>
      <c r="P48" s="144">
        <f t="shared" si="6"/>
        <v>0</v>
      </c>
    </row>
    <row r="49" spans="2:16" ht="30.75" x14ac:dyDescent="0.25">
      <c r="B49" s="142">
        <v>5100</v>
      </c>
      <c r="C49" s="143" t="s">
        <v>282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>
        <f t="shared" ref="P49:P58" si="7">SUM(D49:O49)</f>
        <v>0</v>
      </c>
    </row>
    <row r="50" spans="2:16" ht="30.75" x14ac:dyDescent="0.25">
      <c r="B50" s="142">
        <v>5200</v>
      </c>
      <c r="C50" s="143" t="s">
        <v>283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>
        <f t="shared" si="7"/>
        <v>0</v>
      </c>
    </row>
    <row r="51" spans="2:16" ht="30.75" x14ac:dyDescent="0.25">
      <c r="B51" s="142">
        <v>5300</v>
      </c>
      <c r="C51" s="143" t="s">
        <v>284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>
        <f t="shared" si="7"/>
        <v>0</v>
      </c>
    </row>
    <row r="52" spans="2:16" ht="30.75" x14ac:dyDescent="0.25">
      <c r="B52" s="142">
        <v>5400</v>
      </c>
      <c r="C52" s="143" t="s">
        <v>285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>
        <f t="shared" si="7"/>
        <v>0</v>
      </c>
    </row>
    <row r="53" spans="2:16" ht="15.75" x14ac:dyDescent="0.25">
      <c r="B53" s="142">
        <v>5500</v>
      </c>
      <c r="C53" s="148" t="s">
        <v>286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40">
        <f t="shared" si="7"/>
        <v>0</v>
      </c>
    </row>
    <row r="54" spans="2:16" ht="30.75" x14ac:dyDescent="0.25">
      <c r="B54" s="142">
        <v>5600</v>
      </c>
      <c r="C54" s="143" t="s">
        <v>287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40">
        <f t="shared" si="7"/>
        <v>0</v>
      </c>
    </row>
    <row r="55" spans="2:16" ht="15.75" hidden="1" x14ac:dyDescent="0.25">
      <c r="B55" s="142">
        <v>5700</v>
      </c>
      <c r="C55" s="148" t="s">
        <v>288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>
        <f t="shared" si="7"/>
        <v>0</v>
      </c>
    </row>
    <row r="56" spans="2:16" ht="15.75" hidden="1" x14ac:dyDescent="0.25">
      <c r="B56" s="142">
        <v>5800</v>
      </c>
      <c r="C56" s="148" t="s">
        <v>289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40">
        <f t="shared" si="7"/>
        <v>0</v>
      </c>
    </row>
    <row r="57" spans="2:16" ht="15.75" x14ac:dyDescent="0.25">
      <c r="B57" s="142">
        <v>5900</v>
      </c>
      <c r="C57" s="148" t="s">
        <v>290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40">
        <f t="shared" si="7"/>
        <v>0</v>
      </c>
    </row>
    <row r="58" spans="2:16" ht="15.75" x14ac:dyDescent="0.25">
      <c r="B58" s="150"/>
      <c r="C58" s="150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40">
        <f t="shared" si="7"/>
        <v>0</v>
      </c>
    </row>
    <row r="59" spans="2:16" ht="15.75" x14ac:dyDescent="0.25">
      <c r="B59" s="402" t="s">
        <v>291</v>
      </c>
      <c r="C59" s="403"/>
      <c r="D59" s="144">
        <f>SUM(D60)</f>
        <v>0</v>
      </c>
      <c r="E59" s="144">
        <f t="shared" ref="E59:P59" si="8">SUM(E60)</f>
        <v>0</v>
      </c>
      <c r="F59" s="144">
        <f t="shared" si="8"/>
        <v>0</v>
      </c>
      <c r="G59" s="144">
        <f t="shared" si="8"/>
        <v>0</v>
      </c>
      <c r="H59" s="144">
        <f t="shared" si="8"/>
        <v>0</v>
      </c>
      <c r="I59" s="144">
        <f t="shared" si="8"/>
        <v>0</v>
      </c>
      <c r="J59" s="144">
        <f t="shared" si="8"/>
        <v>0</v>
      </c>
      <c r="K59" s="144">
        <f t="shared" si="8"/>
        <v>0</v>
      </c>
      <c r="L59" s="144">
        <f t="shared" si="8"/>
        <v>0</v>
      </c>
      <c r="M59" s="144">
        <f t="shared" si="8"/>
        <v>0</v>
      </c>
      <c r="N59" s="144">
        <f t="shared" si="8"/>
        <v>0</v>
      </c>
      <c r="O59" s="144">
        <f t="shared" si="8"/>
        <v>0</v>
      </c>
      <c r="P59" s="144">
        <f t="shared" si="8"/>
        <v>0</v>
      </c>
    </row>
    <row r="60" spans="2:16" ht="30.75" x14ac:dyDescent="0.25">
      <c r="B60" s="142">
        <v>6100</v>
      </c>
      <c r="C60" s="143" t="s">
        <v>292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40">
        <f>SUM(D60:O60)</f>
        <v>0</v>
      </c>
    </row>
    <row r="61" spans="2:16" ht="15.75" x14ac:dyDescent="0.25">
      <c r="B61" s="149"/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40">
        <f>SUM(D61:O61)</f>
        <v>0</v>
      </c>
    </row>
    <row r="62" spans="2:16" ht="15.75" x14ac:dyDescent="0.25">
      <c r="B62" s="150"/>
      <c r="C62" s="150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40">
        <f>SUM(D62:O62)</f>
        <v>0</v>
      </c>
    </row>
    <row r="63" spans="2:16" ht="15.75" x14ac:dyDescent="0.25">
      <c r="B63" s="402" t="s">
        <v>293</v>
      </c>
      <c r="C63" s="403"/>
      <c r="D63" s="144">
        <f>D59+D48+D26+D16+D9</f>
        <v>100</v>
      </c>
      <c r="E63" s="144">
        <f t="shared" ref="E63:P63" si="9">E59+E48+E26+E16+E9</f>
        <v>0</v>
      </c>
      <c r="F63" s="144">
        <f t="shared" si="9"/>
        <v>0</v>
      </c>
      <c r="G63" s="144">
        <f t="shared" si="9"/>
        <v>0</v>
      </c>
      <c r="H63" s="144">
        <f>H59+H48+H26+H16+H9</f>
        <v>0</v>
      </c>
      <c r="I63" s="144">
        <f t="shared" si="9"/>
        <v>0</v>
      </c>
      <c r="J63" s="144">
        <f t="shared" si="9"/>
        <v>0</v>
      </c>
      <c r="K63" s="144">
        <f t="shared" si="9"/>
        <v>0</v>
      </c>
      <c r="L63" s="144">
        <f t="shared" si="9"/>
        <v>0</v>
      </c>
      <c r="M63" s="144">
        <f t="shared" si="9"/>
        <v>0</v>
      </c>
      <c r="N63" s="144">
        <f t="shared" si="9"/>
        <v>0</v>
      </c>
      <c r="O63" s="144">
        <f t="shared" si="9"/>
        <v>0</v>
      </c>
      <c r="P63" s="144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algorithmName="SHA-512" hashValue="0BzeStPhLqUMXoTPbzP9PHi9ci4qrODRV1twqke5NFp8T12Uf++TZb91oY87g2NbZqeqACSCmmpvOm2lD22BFQ==" saltValue="usjK0H5gR65BLTatbtNNbA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C6" sqref="C6"/>
    </sheetView>
  </sheetViews>
  <sheetFormatPr baseColWidth="10" defaultColWidth="11.42578125" defaultRowHeight="15" x14ac:dyDescent="0.25"/>
  <cols>
    <col min="1" max="1" width="3.5703125" customWidth="1"/>
    <col min="2" max="2" width="15.28515625" customWidth="1"/>
    <col min="3" max="3" width="33.5703125" customWidth="1"/>
    <col min="4" max="4" width="16.28515625" style="130" customWidth="1"/>
    <col min="5" max="5" width="18.140625" style="130" customWidth="1"/>
    <col min="6" max="6" width="16.140625" style="130" customWidth="1"/>
    <col min="7" max="8" width="16.42578125" style="130" customWidth="1"/>
    <col min="9" max="9" width="15.85546875" style="130" customWidth="1"/>
    <col min="10" max="10" width="16.5703125" style="130" customWidth="1"/>
    <col min="11" max="11" width="18.5703125" style="130" customWidth="1"/>
    <col min="12" max="12" width="18.7109375" style="130" customWidth="1"/>
    <col min="13" max="13" width="16.42578125" style="130" customWidth="1"/>
    <col min="14" max="14" width="17.5703125" style="130" customWidth="1"/>
    <col min="15" max="16" width="16.28515625" style="130" customWidth="1"/>
  </cols>
  <sheetData>
    <row r="1" spans="1:16" ht="20.25" x14ac:dyDescent="0.3">
      <c r="A1" s="129" t="s">
        <v>213</v>
      </c>
    </row>
    <row r="2" spans="1:16" ht="15.75" x14ac:dyDescent="0.25">
      <c r="A2" s="131" t="s">
        <v>240</v>
      </c>
    </row>
    <row r="3" spans="1:16" ht="15.75" x14ac:dyDescent="0.25">
      <c r="A3" s="131" t="s">
        <v>294</v>
      </c>
    </row>
    <row r="6" spans="1:16" ht="15.75" x14ac:dyDescent="0.25">
      <c r="B6" s="132" t="s">
        <v>242</v>
      </c>
      <c r="C6" s="131" t="str">
        <f>'Caratula POA'!C9</f>
        <v>Dirección de Servicios Generales</v>
      </c>
    </row>
    <row r="8" spans="1:16" ht="15.75" x14ac:dyDescent="0.25">
      <c r="B8" s="133" t="s">
        <v>243</v>
      </c>
      <c r="C8" s="134" t="s">
        <v>244</v>
      </c>
      <c r="D8" s="135" t="s">
        <v>106</v>
      </c>
      <c r="E8" s="135" t="s">
        <v>109</v>
      </c>
      <c r="F8" s="135" t="s">
        <v>111</v>
      </c>
      <c r="G8" s="135" t="s">
        <v>112</v>
      </c>
      <c r="H8" s="135" t="s">
        <v>113</v>
      </c>
      <c r="I8" s="135" t="s">
        <v>114</v>
      </c>
      <c r="J8" s="135" t="s">
        <v>115</v>
      </c>
      <c r="K8" s="135" t="s">
        <v>116</v>
      </c>
      <c r="L8" s="135" t="s">
        <v>245</v>
      </c>
      <c r="M8" s="135" t="s">
        <v>120</v>
      </c>
      <c r="N8" s="135" t="s">
        <v>122</v>
      </c>
      <c r="O8" s="135" t="s">
        <v>124</v>
      </c>
      <c r="P8" s="135" t="s">
        <v>63</v>
      </c>
    </row>
    <row r="9" spans="1:16" ht="15.75" x14ac:dyDescent="0.25">
      <c r="B9" s="402" t="s">
        <v>246</v>
      </c>
      <c r="C9" s="403"/>
      <c r="D9" s="136">
        <f>SUM(D10:D14)</f>
        <v>100</v>
      </c>
      <c r="E9" s="136">
        <f t="shared" ref="E9:P9" si="0">SUM(E10:E14)</f>
        <v>0</v>
      </c>
      <c r="F9" s="136">
        <f t="shared" si="0"/>
        <v>0</v>
      </c>
      <c r="G9" s="136">
        <f t="shared" si="0"/>
        <v>0</v>
      </c>
      <c r="H9" s="136">
        <f t="shared" si="0"/>
        <v>0</v>
      </c>
      <c r="I9" s="136">
        <f t="shared" si="0"/>
        <v>0</v>
      </c>
      <c r="J9" s="136">
        <f t="shared" si="0"/>
        <v>0</v>
      </c>
      <c r="K9" s="136">
        <f t="shared" si="0"/>
        <v>0</v>
      </c>
      <c r="L9" s="136">
        <f t="shared" si="0"/>
        <v>0</v>
      </c>
      <c r="M9" s="136">
        <f t="shared" si="0"/>
        <v>0</v>
      </c>
      <c r="N9" s="136">
        <f t="shared" si="0"/>
        <v>0</v>
      </c>
      <c r="O9" s="136">
        <f t="shared" si="0"/>
        <v>0</v>
      </c>
      <c r="P9" s="136">
        <f t="shared" si="0"/>
        <v>100</v>
      </c>
    </row>
    <row r="10" spans="1:16" ht="30.75" x14ac:dyDescent="0.25">
      <c r="B10" s="147" t="s">
        <v>295</v>
      </c>
      <c r="C10" s="138" t="s">
        <v>247</v>
      </c>
      <c r="D10" s="139">
        <v>100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40">
        <f t="shared" ref="P10:P15" si="1">SUM(D10:O10)</f>
        <v>100</v>
      </c>
    </row>
    <row r="11" spans="1:16" ht="30.75" x14ac:dyDescent="0.25">
      <c r="B11" s="147" t="s">
        <v>296</v>
      </c>
      <c r="C11" s="138" t="s">
        <v>248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>
        <f t="shared" si="1"/>
        <v>0</v>
      </c>
    </row>
    <row r="12" spans="1:16" ht="30.75" x14ac:dyDescent="0.25">
      <c r="B12" s="147" t="s">
        <v>297</v>
      </c>
      <c r="C12" s="138" t="s">
        <v>249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>
        <f t="shared" si="1"/>
        <v>0</v>
      </c>
    </row>
    <row r="13" spans="1:16" ht="15.75" x14ac:dyDescent="0.25">
      <c r="B13" s="147" t="s">
        <v>298</v>
      </c>
      <c r="C13" s="141" t="s">
        <v>250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>
        <f t="shared" si="1"/>
        <v>0</v>
      </c>
    </row>
    <row r="14" spans="1:16" ht="30.75" x14ac:dyDescent="0.25">
      <c r="B14" s="147" t="s">
        <v>299</v>
      </c>
      <c r="C14" s="138" t="s">
        <v>251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>
        <f t="shared" si="1"/>
        <v>0</v>
      </c>
    </row>
    <row r="15" spans="1:16" ht="15.75" x14ac:dyDescent="0.25">
      <c r="B15" s="142"/>
      <c r="C15" s="143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>
        <f t="shared" si="1"/>
        <v>0</v>
      </c>
    </row>
    <row r="16" spans="1:16" ht="15.75" x14ac:dyDescent="0.25">
      <c r="B16" s="402" t="s">
        <v>252</v>
      </c>
      <c r="C16" s="403"/>
      <c r="D16" s="144">
        <f>SUM(D17:D24)</f>
        <v>0</v>
      </c>
      <c r="E16" s="144">
        <f>SUM(E17:E24)</f>
        <v>0</v>
      </c>
      <c r="F16" s="144">
        <f t="shared" ref="F16:P16" si="2">SUM(F17:F24)</f>
        <v>0</v>
      </c>
      <c r="G16" s="144">
        <f t="shared" si="2"/>
        <v>0</v>
      </c>
      <c r="H16" s="144">
        <f t="shared" si="2"/>
        <v>0</v>
      </c>
      <c r="I16" s="144">
        <f t="shared" si="2"/>
        <v>0</v>
      </c>
      <c r="J16" s="144">
        <f t="shared" si="2"/>
        <v>0</v>
      </c>
      <c r="K16" s="144">
        <f t="shared" si="2"/>
        <v>0</v>
      </c>
      <c r="L16" s="144">
        <f t="shared" si="2"/>
        <v>0</v>
      </c>
      <c r="M16" s="144">
        <f t="shared" si="2"/>
        <v>0</v>
      </c>
      <c r="N16" s="144">
        <f t="shared" si="2"/>
        <v>0</v>
      </c>
      <c r="O16" s="144">
        <f t="shared" si="2"/>
        <v>0</v>
      </c>
      <c r="P16" s="144">
        <f t="shared" si="2"/>
        <v>0</v>
      </c>
    </row>
    <row r="17" spans="2:16" ht="45.75" x14ac:dyDescent="0.25">
      <c r="B17" s="147" t="s">
        <v>300</v>
      </c>
      <c r="C17" s="145" t="s">
        <v>253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>
        <f t="shared" ref="P17:P25" si="3">SUM(D17:O17)</f>
        <v>0</v>
      </c>
    </row>
    <row r="18" spans="2:16" ht="15.75" x14ac:dyDescent="0.25">
      <c r="B18" s="147" t="s">
        <v>301</v>
      </c>
      <c r="C18" s="141" t="s">
        <v>254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>
        <f t="shared" si="3"/>
        <v>0</v>
      </c>
    </row>
    <row r="19" spans="2:16" ht="30.75" x14ac:dyDescent="0.25">
      <c r="B19" s="147" t="s">
        <v>302</v>
      </c>
      <c r="C19" s="143" t="s">
        <v>255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>
        <f t="shared" si="3"/>
        <v>0</v>
      </c>
    </row>
    <row r="20" spans="2:16" ht="30.75" x14ac:dyDescent="0.25">
      <c r="B20" s="147" t="s">
        <v>303</v>
      </c>
      <c r="C20" s="143" t="s">
        <v>256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>
        <f t="shared" si="3"/>
        <v>0</v>
      </c>
    </row>
    <row r="21" spans="2:16" ht="30.75" x14ac:dyDescent="0.25">
      <c r="B21" s="147" t="s">
        <v>304</v>
      </c>
      <c r="C21" s="143" t="s">
        <v>257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>
        <f t="shared" si="3"/>
        <v>0</v>
      </c>
    </row>
    <row r="22" spans="2:16" ht="45.75" x14ac:dyDescent="0.25">
      <c r="B22" s="147" t="s">
        <v>305</v>
      </c>
      <c r="C22" s="143" t="s">
        <v>258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>
        <f t="shared" si="3"/>
        <v>0</v>
      </c>
    </row>
    <row r="23" spans="2:16" ht="30.75" hidden="1" x14ac:dyDescent="0.25">
      <c r="B23" s="147">
        <v>2800</v>
      </c>
      <c r="C23" s="143" t="s">
        <v>259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0">
        <f t="shared" si="3"/>
        <v>0</v>
      </c>
    </row>
    <row r="24" spans="2:16" ht="30.75" x14ac:dyDescent="0.25">
      <c r="B24" s="147" t="s">
        <v>306</v>
      </c>
      <c r="C24" s="145" t="s">
        <v>260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40">
        <f t="shared" si="3"/>
        <v>0</v>
      </c>
    </row>
    <row r="25" spans="2:16" ht="15.75" x14ac:dyDescent="0.25">
      <c r="B25" s="146"/>
      <c r="C25" s="141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>
        <f t="shared" si="3"/>
        <v>0</v>
      </c>
    </row>
    <row r="26" spans="2:16" ht="15.75" x14ac:dyDescent="0.25">
      <c r="B26" s="402" t="s">
        <v>261</v>
      </c>
      <c r="C26" s="403"/>
      <c r="D26" s="144">
        <f>SUM(D27:D35)</f>
        <v>0</v>
      </c>
      <c r="E26" s="144">
        <f t="shared" ref="E26:P26" si="4">SUM(E27:E35)</f>
        <v>0</v>
      </c>
      <c r="F26" s="144">
        <f t="shared" si="4"/>
        <v>0</v>
      </c>
      <c r="G26" s="144">
        <f t="shared" si="4"/>
        <v>0</v>
      </c>
      <c r="H26" s="144">
        <f t="shared" si="4"/>
        <v>0</v>
      </c>
      <c r="I26" s="144">
        <f t="shared" si="4"/>
        <v>0</v>
      </c>
      <c r="J26" s="144">
        <f t="shared" si="4"/>
        <v>0</v>
      </c>
      <c r="K26" s="144">
        <f t="shared" si="4"/>
        <v>0</v>
      </c>
      <c r="L26" s="144">
        <f t="shared" si="4"/>
        <v>0</v>
      </c>
      <c r="M26" s="144">
        <f t="shared" si="4"/>
        <v>0</v>
      </c>
      <c r="N26" s="144">
        <f t="shared" si="4"/>
        <v>0</v>
      </c>
      <c r="O26" s="144">
        <f t="shared" si="4"/>
        <v>0</v>
      </c>
      <c r="P26" s="144">
        <f t="shared" si="4"/>
        <v>0</v>
      </c>
    </row>
    <row r="27" spans="2:16" ht="15.75" x14ac:dyDescent="0.25">
      <c r="B27" s="147" t="s">
        <v>307</v>
      </c>
      <c r="C27" s="147" t="s">
        <v>262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>
        <f t="shared" ref="P27:P47" si="5">SUM(D27:O27)</f>
        <v>0</v>
      </c>
    </row>
    <row r="28" spans="2:16" ht="15.75" x14ac:dyDescent="0.25">
      <c r="B28" s="147" t="s">
        <v>308</v>
      </c>
      <c r="C28" s="148" t="s">
        <v>263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>
        <f t="shared" si="5"/>
        <v>0</v>
      </c>
    </row>
    <row r="29" spans="2:16" ht="45.75" x14ac:dyDescent="0.25">
      <c r="B29" s="147" t="s">
        <v>309</v>
      </c>
      <c r="C29" s="143" t="s">
        <v>264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>
        <f t="shared" si="5"/>
        <v>0</v>
      </c>
    </row>
    <row r="30" spans="2:16" ht="30.75" x14ac:dyDescent="0.25">
      <c r="B30" s="147" t="s">
        <v>310</v>
      </c>
      <c r="C30" s="143" t="s">
        <v>265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>
        <f t="shared" si="5"/>
        <v>0</v>
      </c>
    </row>
    <row r="31" spans="2:16" ht="45.75" x14ac:dyDescent="0.25">
      <c r="B31" s="147" t="s">
        <v>311</v>
      </c>
      <c r="C31" s="143" t="s">
        <v>266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>
        <f t="shared" si="5"/>
        <v>0</v>
      </c>
    </row>
    <row r="32" spans="2:16" ht="30.75" x14ac:dyDescent="0.25">
      <c r="B32" s="147" t="s">
        <v>312</v>
      </c>
      <c r="C32" s="143" t="s">
        <v>267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40">
        <f t="shared" si="5"/>
        <v>0</v>
      </c>
    </row>
    <row r="33" spans="2:16" ht="15.75" x14ac:dyDescent="0.25">
      <c r="B33" s="147" t="s">
        <v>313</v>
      </c>
      <c r="C33" s="148" t="s">
        <v>268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>
        <f t="shared" si="5"/>
        <v>0</v>
      </c>
    </row>
    <row r="34" spans="2:16" ht="15.75" x14ac:dyDescent="0.25">
      <c r="B34" s="147" t="s">
        <v>314</v>
      </c>
      <c r="C34" s="148" t="s">
        <v>269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>
        <f t="shared" si="5"/>
        <v>0</v>
      </c>
    </row>
    <row r="35" spans="2:16" ht="15.75" x14ac:dyDescent="0.25">
      <c r="B35" s="147" t="s">
        <v>315</v>
      </c>
      <c r="C35" s="148" t="s">
        <v>270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40">
        <f t="shared" si="5"/>
        <v>0</v>
      </c>
    </row>
    <row r="36" spans="2:16" ht="15.75" hidden="1" x14ac:dyDescent="0.25">
      <c r="B36" s="149"/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52"/>
      <c r="P36" s="140">
        <f t="shared" si="5"/>
        <v>0</v>
      </c>
    </row>
    <row r="37" spans="2:16" ht="15.75" hidden="1" x14ac:dyDescent="0.25">
      <c r="B37" s="402" t="s">
        <v>271</v>
      </c>
      <c r="C37" s="404"/>
      <c r="D37" s="404"/>
      <c r="E37" s="403"/>
      <c r="F37" s="153"/>
      <c r="G37" s="153"/>
      <c r="H37" s="153"/>
      <c r="I37" s="153"/>
      <c r="J37" s="153"/>
      <c r="K37" s="153"/>
      <c r="L37" s="153"/>
      <c r="M37" s="153"/>
      <c r="N37" s="154"/>
      <c r="O37" s="154"/>
      <c r="P37" s="140">
        <f t="shared" si="5"/>
        <v>0</v>
      </c>
    </row>
    <row r="38" spans="2:16" ht="30.75" hidden="1" x14ac:dyDescent="0.25">
      <c r="B38" s="142">
        <v>4100</v>
      </c>
      <c r="C38" s="143" t="s">
        <v>272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0">
        <f t="shared" si="5"/>
        <v>0</v>
      </c>
    </row>
    <row r="39" spans="2:16" ht="30.75" hidden="1" x14ac:dyDescent="0.25">
      <c r="B39" s="142">
        <v>4200</v>
      </c>
      <c r="C39" s="143" t="s">
        <v>273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0">
        <f t="shared" si="5"/>
        <v>0</v>
      </c>
    </row>
    <row r="40" spans="2:16" ht="15.75" hidden="1" x14ac:dyDescent="0.25">
      <c r="B40" s="142">
        <v>4300</v>
      </c>
      <c r="C40" s="148" t="s">
        <v>274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0">
        <f t="shared" si="5"/>
        <v>0</v>
      </c>
    </row>
    <row r="41" spans="2:16" ht="15.75" hidden="1" x14ac:dyDescent="0.25">
      <c r="B41" s="142">
        <v>4400</v>
      </c>
      <c r="C41" s="148" t="s">
        <v>275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0">
        <f t="shared" si="5"/>
        <v>0</v>
      </c>
    </row>
    <row r="42" spans="2:16" ht="15.75" hidden="1" x14ac:dyDescent="0.25">
      <c r="B42" s="142">
        <v>4500</v>
      </c>
      <c r="C42" s="148" t="s">
        <v>276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0">
        <f t="shared" si="5"/>
        <v>0</v>
      </c>
    </row>
    <row r="43" spans="2:16" ht="30.75" hidden="1" x14ac:dyDescent="0.25">
      <c r="B43" s="142">
        <v>4600</v>
      </c>
      <c r="C43" s="143" t="s">
        <v>277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40">
        <f t="shared" si="5"/>
        <v>0</v>
      </c>
    </row>
    <row r="44" spans="2:16" ht="30.75" hidden="1" x14ac:dyDescent="0.25">
      <c r="B44" s="142">
        <v>4700</v>
      </c>
      <c r="C44" s="143" t="s">
        <v>278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40">
        <f t="shared" si="5"/>
        <v>0</v>
      </c>
    </row>
    <row r="45" spans="2:16" ht="15.75" hidden="1" x14ac:dyDescent="0.25">
      <c r="B45" s="142">
        <v>4800</v>
      </c>
      <c r="C45" s="148" t="s">
        <v>279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40">
        <f t="shared" si="5"/>
        <v>0</v>
      </c>
    </row>
    <row r="46" spans="2:16" ht="15.75" hidden="1" x14ac:dyDescent="0.25">
      <c r="B46" s="142">
        <v>4900</v>
      </c>
      <c r="C46" s="148" t="s">
        <v>280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40">
        <f t="shared" si="5"/>
        <v>0</v>
      </c>
    </row>
    <row r="47" spans="2:16" ht="15.75" x14ac:dyDescent="0.25">
      <c r="B47" s="150"/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40">
        <f t="shared" si="5"/>
        <v>0</v>
      </c>
    </row>
    <row r="48" spans="2:16" ht="15.75" x14ac:dyDescent="0.25">
      <c r="B48" s="155" t="s">
        <v>281</v>
      </c>
      <c r="C48" s="156"/>
      <c r="D48" s="144">
        <f>SUM(D49:D57)</f>
        <v>0</v>
      </c>
      <c r="E48" s="144">
        <f t="shared" ref="E48:P48" si="6">SUM(E49:E57)</f>
        <v>0</v>
      </c>
      <c r="F48" s="144">
        <f t="shared" si="6"/>
        <v>0</v>
      </c>
      <c r="G48" s="144">
        <f t="shared" si="6"/>
        <v>0</v>
      </c>
      <c r="H48" s="144">
        <f t="shared" si="6"/>
        <v>0</v>
      </c>
      <c r="I48" s="144">
        <f t="shared" si="6"/>
        <v>0</v>
      </c>
      <c r="J48" s="144">
        <f t="shared" si="6"/>
        <v>0</v>
      </c>
      <c r="K48" s="144">
        <f t="shared" si="6"/>
        <v>0</v>
      </c>
      <c r="L48" s="144">
        <f t="shared" si="6"/>
        <v>0</v>
      </c>
      <c r="M48" s="144">
        <f t="shared" si="6"/>
        <v>0</v>
      </c>
      <c r="N48" s="144">
        <f t="shared" si="6"/>
        <v>0</v>
      </c>
      <c r="O48" s="144">
        <f t="shared" si="6"/>
        <v>0</v>
      </c>
      <c r="P48" s="144">
        <f t="shared" si="6"/>
        <v>0</v>
      </c>
    </row>
    <row r="49" spans="2:16" ht="30.75" x14ac:dyDescent="0.25">
      <c r="B49" s="147" t="s">
        <v>316</v>
      </c>
      <c r="C49" s="143" t="s">
        <v>282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>
        <f t="shared" ref="P49:P58" si="7">SUM(D49:O49)</f>
        <v>0</v>
      </c>
    </row>
    <row r="50" spans="2:16" ht="30.75" x14ac:dyDescent="0.25">
      <c r="B50" s="147" t="s">
        <v>317</v>
      </c>
      <c r="C50" s="143" t="s">
        <v>283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>
        <f t="shared" si="7"/>
        <v>0</v>
      </c>
    </row>
    <row r="51" spans="2:16" ht="30.75" x14ac:dyDescent="0.25">
      <c r="B51" s="147" t="s">
        <v>318</v>
      </c>
      <c r="C51" s="143" t="s">
        <v>284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>
        <f t="shared" si="7"/>
        <v>0</v>
      </c>
    </row>
    <row r="52" spans="2:16" ht="30.75" x14ac:dyDescent="0.25">
      <c r="B52" s="147" t="s">
        <v>319</v>
      </c>
      <c r="C52" s="143" t="s">
        <v>285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>
        <f t="shared" si="7"/>
        <v>0</v>
      </c>
    </row>
    <row r="53" spans="2:16" ht="15.75" x14ac:dyDescent="0.25">
      <c r="B53" s="147" t="s">
        <v>320</v>
      </c>
      <c r="C53" s="148" t="s">
        <v>286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40">
        <f t="shared" si="7"/>
        <v>0</v>
      </c>
    </row>
    <row r="54" spans="2:16" ht="30.75" x14ac:dyDescent="0.25">
      <c r="B54" s="147" t="s">
        <v>321</v>
      </c>
      <c r="C54" s="143" t="s">
        <v>287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40">
        <f t="shared" si="7"/>
        <v>0</v>
      </c>
    </row>
    <row r="55" spans="2:16" ht="15.75" hidden="1" x14ac:dyDescent="0.25">
      <c r="B55" s="142">
        <v>5700</v>
      </c>
      <c r="C55" s="148" t="s">
        <v>288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>
        <f t="shared" si="7"/>
        <v>0</v>
      </c>
    </row>
    <row r="56" spans="2:16" ht="15.75" hidden="1" x14ac:dyDescent="0.25">
      <c r="B56" s="142">
        <v>5800</v>
      </c>
      <c r="C56" s="148" t="s">
        <v>289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40">
        <f t="shared" si="7"/>
        <v>0</v>
      </c>
    </row>
    <row r="57" spans="2:16" ht="15.75" x14ac:dyDescent="0.25">
      <c r="B57" s="147" t="s">
        <v>322</v>
      </c>
      <c r="C57" s="148" t="s">
        <v>290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40">
        <f t="shared" si="7"/>
        <v>0</v>
      </c>
    </row>
    <row r="58" spans="2:16" ht="15.75" x14ac:dyDescent="0.25">
      <c r="B58" s="150"/>
      <c r="C58" s="150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40">
        <f t="shared" si="7"/>
        <v>0</v>
      </c>
    </row>
    <row r="59" spans="2:16" ht="15.75" x14ac:dyDescent="0.25">
      <c r="B59" s="402" t="s">
        <v>291</v>
      </c>
      <c r="C59" s="403"/>
      <c r="D59" s="144">
        <f>SUM(D60)</f>
        <v>0</v>
      </c>
      <c r="E59" s="144">
        <f t="shared" ref="E59:P59" si="8">SUM(E60)</f>
        <v>0</v>
      </c>
      <c r="F59" s="144">
        <f t="shared" si="8"/>
        <v>0</v>
      </c>
      <c r="G59" s="144">
        <f t="shared" si="8"/>
        <v>0</v>
      </c>
      <c r="H59" s="144">
        <f t="shared" si="8"/>
        <v>0</v>
      </c>
      <c r="I59" s="144">
        <f t="shared" si="8"/>
        <v>0</v>
      </c>
      <c r="J59" s="144">
        <f t="shared" si="8"/>
        <v>0</v>
      </c>
      <c r="K59" s="144">
        <f t="shared" si="8"/>
        <v>0</v>
      </c>
      <c r="L59" s="144">
        <f t="shared" si="8"/>
        <v>0</v>
      </c>
      <c r="M59" s="144">
        <f t="shared" si="8"/>
        <v>0</v>
      </c>
      <c r="N59" s="144">
        <f t="shared" si="8"/>
        <v>0</v>
      </c>
      <c r="O59" s="144">
        <f t="shared" si="8"/>
        <v>0</v>
      </c>
      <c r="P59" s="144">
        <f t="shared" si="8"/>
        <v>0</v>
      </c>
    </row>
    <row r="60" spans="2:16" ht="30.75" x14ac:dyDescent="0.25">
      <c r="B60" s="147" t="s">
        <v>323</v>
      </c>
      <c r="C60" s="143" t="s">
        <v>292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40">
        <f>SUM(D60:O60)</f>
        <v>0</v>
      </c>
    </row>
    <row r="61" spans="2:16" ht="15.75" x14ac:dyDescent="0.25">
      <c r="B61" s="149"/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40">
        <f>SUM(D61:O61)</f>
        <v>0</v>
      </c>
    </row>
    <row r="62" spans="2:16" ht="15.75" x14ac:dyDescent="0.25">
      <c r="B62" s="150"/>
      <c r="C62" s="150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40">
        <f>SUM(D62:O62)</f>
        <v>0</v>
      </c>
    </row>
    <row r="63" spans="2:16" ht="15.75" x14ac:dyDescent="0.25">
      <c r="B63" s="402" t="s">
        <v>293</v>
      </c>
      <c r="C63" s="403"/>
      <c r="D63" s="144">
        <f>D59+D48+D26+D16+D9</f>
        <v>100</v>
      </c>
      <c r="E63" s="144">
        <f t="shared" ref="E63:P63" si="9">E59+E48+E26+E16+E9</f>
        <v>0</v>
      </c>
      <c r="F63" s="144">
        <f t="shared" si="9"/>
        <v>0</v>
      </c>
      <c r="G63" s="144">
        <f t="shared" si="9"/>
        <v>0</v>
      </c>
      <c r="H63" s="144">
        <f>H59+H48+H26+H16+H9</f>
        <v>0</v>
      </c>
      <c r="I63" s="144">
        <f t="shared" si="9"/>
        <v>0</v>
      </c>
      <c r="J63" s="144">
        <f t="shared" si="9"/>
        <v>0</v>
      </c>
      <c r="K63" s="144">
        <f t="shared" si="9"/>
        <v>0</v>
      </c>
      <c r="L63" s="144">
        <f t="shared" si="9"/>
        <v>0</v>
      </c>
      <c r="M63" s="144">
        <f t="shared" si="9"/>
        <v>0</v>
      </c>
      <c r="N63" s="144">
        <f t="shared" si="9"/>
        <v>0</v>
      </c>
      <c r="O63" s="144">
        <f t="shared" si="9"/>
        <v>0</v>
      </c>
      <c r="P63" s="144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algorithmName="SHA-512" hashValue="6UB3kNFORZgWU4BWuODMiAu1I75RAybDEG2dEe5MnGQO94cHu593XWYnSb9xvpdN8k2Ehr0qX4KR0lYv6ELq9Q==" saltValue="9Q17acrziTUhhRnMNR7bTQ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Caratula POA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compo1</vt:lpstr>
      <vt:lpstr>compo10</vt:lpstr>
      <vt:lpstr>compo11</vt:lpstr>
      <vt:lpstr>compo12</vt:lpstr>
      <vt:lpstr>compo2</vt:lpstr>
      <vt:lpstr>compo3</vt:lpstr>
      <vt:lpstr>compo4</vt:lpstr>
      <vt:lpstr>compo5</vt:lpstr>
      <vt:lpstr>compo6</vt:lpstr>
      <vt:lpstr>compo7</vt:lpstr>
      <vt:lpstr>compo8</vt:lpstr>
      <vt:lpstr>compo9</vt:lpstr>
      <vt:lpstr>nombremes</vt:lpstr>
    </vt:vector>
  </TitlesOfParts>
  <Company>eXPerienciaUE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usuario</cp:lastModifiedBy>
  <cp:revision/>
  <dcterms:created xsi:type="dcterms:W3CDTF">2013-02-05T19:11:32Z</dcterms:created>
  <dcterms:modified xsi:type="dcterms:W3CDTF">2018-10-22T19:01:56Z</dcterms:modified>
</cp:coreProperties>
</file>