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755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10">'componentes POA'!#REF!</definedName>
    <definedName name="compo11">'componentes POA'!#REF!</definedName>
    <definedName name="compo12">'componentes POA'!#REF!</definedName>
    <definedName name="compo2">'componentes POA'!$B$101:$J$113</definedName>
    <definedName name="compo3">'componentes POA'!$B$158:$J$170</definedName>
    <definedName name="compo4">'componentes POA'!$B$215:$J$227</definedName>
    <definedName name="compo5">'componentes POA'!$B$343:$J$355</definedName>
    <definedName name="compo6">'componentes POA'!$B$400:$J$412</definedName>
    <definedName name="compo7">'componentes POA'!$B$457:$J$469</definedName>
    <definedName name="compo8">'componentes POA'!$B$514:$J$526</definedName>
    <definedName name="compo9">'componentes POA'!#REF!</definedName>
    <definedName name="nombremes">'componentes POA'!$E$231:$F$242</definedName>
  </definedNames>
  <calcPr calcId="124519"/>
</workbook>
</file>

<file path=xl/calcChain.xml><?xml version="1.0" encoding="utf-8"?>
<calcChain xmlns="http://schemas.openxmlformats.org/spreadsheetml/2006/main">
  <c r="B19" i="12"/>
  <c r="C19"/>
  <c r="A52" i="6"/>
  <c r="C46" i="4"/>
  <c r="C41"/>
  <c r="D64" i="6"/>
  <c r="F52"/>
  <c r="D52"/>
  <c r="F51"/>
  <c r="D51"/>
  <c r="P31" i="13"/>
  <c r="A51" i="6"/>
  <c r="N31" i="13"/>
  <c r="A55" i="16"/>
  <c r="A48"/>
  <c r="N60"/>
  <c r="J476" i="1"/>
  <c r="N59" i="16"/>
  <c r="J475" i="1"/>
  <c r="N58" i="16"/>
  <c r="J474" i="1"/>
  <c r="N57" i="16"/>
  <c r="J473" i="1"/>
  <c r="N53" i="16"/>
  <c r="J419" i="1"/>
  <c r="N52" i="16"/>
  <c r="J418" i="1"/>
  <c r="N51" i="16"/>
  <c r="J417" i="1"/>
  <c r="N50" i="16"/>
  <c r="J416" i="1"/>
  <c r="D526"/>
  <c r="C526"/>
  <c r="G514"/>
  <c r="G515"/>
  <c r="F514"/>
  <c r="F515"/>
  <c r="D471"/>
  <c r="D469"/>
  <c r="C469"/>
  <c r="G457"/>
  <c r="G458"/>
  <c r="F457"/>
  <c r="F458"/>
  <c r="D414"/>
  <c r="B22" i="12"/>
  <c r="H22"/>
  <c r="C22"/>
  <c r="F50" i="6"/>
  <c r="D50"/>
  <c r="F49"/>
  <c r="D49"/>
  <c r="D48"/>
  <c r="A50"/>
  <c r="L31" i="13"/>
  <c r="A49" i="6"/>
  <c r="A61"/>
  <c r="A60"/>
  <c r="C36" i="4"/>
  <c r="C31"/>
  <c r="C26"/>
  <c r="C21"/>
  <c r="C16"/>
  <c r="C11"/>
  <c r="A41" i="16"/>
  <c r="D412" i="1"/>
  <c r="C412"/>
  <c r="G400"/>
  <c r="G401"/>
  <c r="F400"/>
  <c r="F401"/>
  <c r="D357"/>
  <c r="N46" i="16"/>
  <c r="J362" i="1"/>
  <c r="N45" i="16"/>
  <c r="J361" i="1"/>
  <c r="N44" i="16"/>
  <c r="J360" i="1"/>
  <c r="N43" i="16"/>
  <c r="J359" i="1"/>
  <c r="A34" i="16"/>
  <c r="N39"/>
  <c r="N38"/>
  <c r="N37"/>
  <c r="N36"/>
  <c r="D355" i="1"/>
  <c r="C355"/>
  <c r="G343"/>
  <c r="G344"/>
  <c r="F343"/>
  <c r="F344"/>
  <c r="D300"/>
  <c r="A27" i="16"/>
  <c r="N32"/>
  <c r="J177" i="1" s="1"/>
  <c r="N31" i="16"/>
  <c r="J176" i="1" s="1"/>
  <c r="N30" i="16"/>
  <c r="J175" i="1" s="1"/>
  <c r="N29" i="16"/>
  <c r="J174" i="1" s="1"/>
  <c r="A20" i="16"/>
  <c r="N25"/>
  <c r="J120" i="1"/>
  <c r="N24" i="16"/>
  <c r="J119" i="1"/>
  <c r="N23" i="16"/>
  <c r="J118" i="1"/>
  <c r="N22" i="16"/>
  <c r="J117" i="1"/>
  <c r="A13" i="16"/>
  <c r="N18"/>
  <c r="J63" i="1" s="1"/>
  <c r="N17" i="16"/>
  <c r="J62" i="1" s="1"/>
  <c r="N16" i="16"/>
  <c r="J61" i="1" s="1"/>
  <c r="N15" i="16"/>
  <c r="J60" i="1" s="1"/>
  <c r="A6" i="16"/>
  <c r="N11"/>
  <c r="J6" i="1" s="1"/>
  <c r="N10" i="16"/>
  <c r="J5" i="1" s="1"/>
  <c r="N9" i="16"/>
  <c r="J4" i="1" s="1"/>
  <c r="N8" i="16"/>
  <c r="J3" i="1" s="1"/>
  <c r="A2" i="16"/>
  <c r="C6" i="15"/>
  <c r="A2" i="13"/>
  <c r="P62" i="15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A2" i="11"/>
  <c r="A2" i="4"/>
  <c r="H18" i="12"/>
  <c r="H19"/>
  <c r="H20"/>
  <c r="H21"/>
  <c r="C21"/>
  <c r="B21"/>
  <c r="C20"/>
  <c r="B20"/>
  <c r="C18"/>
  <c r="B12"/>
  <c r="B10"/>
  <c r="F43" i="6"/>
  <c r="A45"/>
  <c r="A18" i="12"/>
  <c r="D45" i="6"/>
  <c r="F45"/>
  <c r="A46"/>
  <c r="A19" i="12"/>
  <c r="D46" i="6"/>
  <c r="F46"/>
  <c r="A47"/>
  <c r="A20" i="12"/>
  <c r="D47" i="6"/>
  <c r="F47"/>
  <c r="A48"/>
  <c r="A59"/>
  <c r="F48"/>
  <c r="A7"/>
  <c r="D172" i="1"/>
  <c r="D115"/>
  <c r="D58"/>
  <c r="D1"/>
  <c r="A58" i="6"/>
  <c r="A56"/>
  <c r="P26" i="14"/>
  <c r="P16" i="15"/>
  <c r="P48"/>
  <c r="P63"/>
  <c r="I23" i="6"/>
  <c r="A22" i="12"/>
  <c r="A57" i="6"/>
  <c r="A62"/>
  <c r="A63"/>
  <c r="A21" i="12"/>
  <c r="D63" i="14"/>
  <c r="B29" i="6"/>
  <c r="F63" i="14"/>
  <c r="B31" i="6"/>
  <c r="H63" i="14"/>
  <c r="B33" i="6"/>
  <c r="J63" i="14"/>
  <c r="B35" i="6"/>
  <c r="L63" i="14"/>
  <c r="B37" i="6"/>
  <c r="N63" i="14"/>
  <c r="B39" i="6"/>
  <c r="P63" i="14"/>
  <c r="D23" i="6"/>
  <c r="D63" i="15"/>
  <c r="D29" i="6"/>
  <c r="F63" i="15"/>
  <c r="D31" i="6"/>
  <c r="E63" i="15"/>
  <c r="D30" i="6"/>
  <c r="G63" i="15"/>
  <c r="D32" i="6"/>
  <c r="H63" i="15"/>
  <c r="D33" i="6"/>
  <c r="I63" i="15"/>
  <c r="D34" i="6"/>
  <c r="J63" i="15"/>
  <c r="D35" i="6"/>
  <c r="K63" i="15"/>
  <c r="D36" i="6"/>
  <c r="L63" i="15"/>
  <c r="D37" i="6"/>
  <c r="M63" i="15"/>
  <c r="D38" i="6"/>
  <c r="N63" i="15"/>
  <c r="D39" i="6"/>
  <c r="O63" i="15"/>
  <c r="D40" i="6"/>
  <c r="D41"/>
  <c r="E63" i="14"/>
  <c r="B30" i="6"/>
  <c r="G63" i="14"/>
  <c r="B32" i="6"/>
  <c r="I63" i="14"/>
  <c r="B34" i="6"/>
  <c r="K63" i="14"/>
  <c r="B36" i="6"/>
  <c r="M63" i="14"/>
  <c r="B38" i="6"/>
  <c r="O63" i="14"/>
  <c r="B40" i="6"/>
  <c r="F516" i="1"/>
  <c r="G516"/>
  <c r="F459"/>
  <c r="G459"/>
  <c r="F402"/>
  <c r="G402"/>
  <c r="F345"/>
  <c r="F346" s="1"/>
  <c r="G345"/>
  <c r="G517"/>
  <c r="F517"/>
  <c r="G460"/>
  <c r="F460"/>
  <c r="G403"/>
  <c r="F403"/>
  <c r="G346"/>
  <c r="G347" s="1"/>
  <c r="G348" s="1"/>
  <c r="G349" s="1"/>
  <c r="G350" s="1"/>
  <c r="G351" s="1"/>
  <c r="G352" s="1"/>
  <c r="D227"/>
  <c r="C227"/>
  <c r="G215"/>
  <c r="F215"/>
  <c r="D170"/>
  <c r="C170"/>
  <c r="G158"/>
  <c r="G159" s="1"/>
  <c r="F158"/>
  <c r="D113"/>
  <c r="C113"/>
  <c r="G101"/>
  <c r="G102" s="1"/>
  <c r="F101"/>
  <c r="D56"/>
  <c r="C56"/>
  <c r="G44"/>
  <c r="F44"/>
  <c r="F518"/>
  <c r="G518"/>
  <c r="F461"/>
  <c r="G461"/>
  <c r="F404"/>
  <c r="G404"/>
  <c r="G45"/>
  <c r="G46" s="1"/>
  <c r="G216"/>
  <c r="G217"/>
  <c r="G218" s="1"/>
  <c r="G219" s="1"/>
  <c r="G220" s="1"/>
  <c r="G221" s="1"/>
  <c r="G222" s="1"/>
  <c r="G223" s="1"/>
  <c r="G224" s="1"/>
  <c r="F45"/>
  <c r="F46" s="1"/>
  <c r="F102"/>
  <c r="F103"/>
  <c r="F159"/>
  <c r="F160"/>
  <c r="F161" s="1"/>
  <c r="F216"/>
  <c r="F217"/>
  <c r="G519"/>
  <c r="F519"/>
  <c r="G462"/>
  <c r="F462"/>
  <c r="G405"/>
  <c r="F405"/>
  <c r="B41" i="6"/>
  <c r="F218" i="1"/>
  <c r="F104"/>
  <c r="F520"/>
  <c r="G520"/>
  <c r="F463"/>
  <c r="G463"/>
  <c r="F406"/>
  <c r="G406"/>
  <c r="D25" i="6"/>
  <c r="F105" i="1"/>
  <c r="F106" s="1"/>
  <c r="F107" s="1"/>
  <c r="F219"/>
  <c r="F220" s="1"/>
  <c r="G521"/>
  <c r="F521"/>
  <c r="G464"/>
  <c r="F464"/>
  <c r="G407"/>
  <c r="F407"/>
  <c r="F522"/>
  <c r="G522"/>
  <c r="F465"/>
  <c r="G465"/>
  <c r="F408"/>
  <c r="G408"/>
  <c r="G523"/>
  <c r="I52" i="6"/>
  <c r="F523" i="1"/>
  <c r="G52" i="6"/>
  <c r="G466" i="1"/>
  <c r="I51" i="6"/>
  <c r="F466" i="1"/>
  <c r="G51" i="6"/>
  <c r="G409" i="1"/>
  <c r="I50" i="6"/>
  <c r="F409" i="1"/>
  <c r="G50" i="6"/>
  <c r="F524" i="1"/>
  <c r="G524"/>
  <c r="F467"/>
  <c r="G467"/>
  <c r="F410"/>
  <c r="G410"/>
  <c r="G525"/>
  <c r="F525"/>
  <c r="G468"/>
  <c r="F468"/>
  <c r="G411"/>
  <c r="F411"/>
  <c r="F526"/>
  <c r="G526"/>
  <c r="F469"/>
  <c r="G469"/>
  <c r="F412"/>
  <c r="G412"/>
  <c r="I458"/>
  <c r="J457"/>
  <c r="J458"/>
  <c r="I457"/>
  <c r="I459"/>
  <c r="J459"/>
  <c r="J460"/>
  <c r="I460"/>
  <c r="J461"/>
  <c r="I461"/>
  <c r="I462"/>
  <c r="J462"/>
  <c r="J463"/>
  <c r="I463"/>
  <c r="I464"/>
  <c r="J464"/>
  <c r="J465"/>
  <c r="I465"/>
  <c r="I466"/>
  <c r="J466"/>
  <c r="J467"/>
  <c r="I467"/>
  <c r="J468"/>
  <c r="J469"/>
  <c r="I468"/>
  <c r="I469"/>
  <c r="J525"/>
  <c r="J526"/>
  <c r="J524"/>
  <c r="J523"/>
  <c r="J522"/>
  <c r="J521"/>
  <c r="J520"/>
  <c r="J519"/>
  <c r="J518"/>
  <c r="J517"/>
  <c r="J516"/>
  <c r="J515"/>
  <c r="J514"/>
  <c r="I515"/>
  <c r="I514"/>
  <c r="I516"/>
  <c r="I517"/>
  <c r="I518"/>
  <c r="I519"/>
  <c r="I520"/>
  <c r="I521"/>
  <c r="I522"/>
  <c r="I523"/>
  <c r="I524"/>
  <c r="I525"/>
  <c r="I526"/>
  <c r="I401"/>
  <c r="J401"/>
  <c r="I400"/>
  <c r="J400"/>
  <c r="J402"/>
  <c r="I402"/>
  <c r="I403"/>
  <c r="J403"/>
  <c r="J404"/>
  <c r="I404"/>
  <c r="I405"/>
  <c r="J405"/>
  <c r="J406"/>
  <c r="I406"/>
  <c r="I407"/>
  <c r="J407"/>
  <c r="J408"/>
  <c r="I408"/>
  <c r="I409"/>
  <c r="J409"/>
  <c r="J410"/>
  <c r="I410"/>
  <c r="J411"/>
  <c r="J412"/>
  <c r="I411"/>
  <c r="I412"/>
  <c r="C6" i="14"/>
  <c r="I49" i="6" l="1"/>
  <c r="G353" i="1"/>
  <c r="G354" s="1"/>
  <c r="G355" s="1"/>
  <c r="F347"/>
  <c r="I48" i="6"/>
  <c r="G225" i="1"/>
  <c r="G226" s="1"/>
  <c r="G227" s="1"/>
  <c r="F221"/>
  <c r="F162"/>
  <c r="F108"/>
  <c r="F47"/>
  <c r="J302"/>
  <c r="J303"/>
  <c r="J304"/>
  <c r="J305"/>
  <c r="G160"/>
  <c r="G103"/>
  <c r="G47"/>
  <c r="F348" l="1"/>
  <c r="F222"/>
  <c r="F163"/>
  <c r="F109"/>
  <c r="F48"/>
  <c r="G161"/>
  <c r="G104"/>
  <c r="G48"/>
  <c r="F349" l="1"/>
  <c r="F223"/>
  <c r="F164"/>
  <c r="F110"/>
  <c r="F49"/>
  <c r="G162"/>
  <c r="G105"/>
  <c r="G49"/>
  <c r="F350" l="1"/>
  <c r="F224"/>
  <c r="F165"/>
  <c r="G46" i="6"/>
  <c r="F111" i="1"/>
  <c r="F50"/>
  <c r="G163"/>
  <c r="G106"/>
  <c r="G50"/>
  <c r="F351" l="1"/>
  <c r="G48" i="6"/>
  <c r="F225" i="1"/>
  <c r="F166"/>
  <c r="F112"/>
  <c r="F51"/>
  <c r="G164"/>
  <c r="G107"/>
  <c r="G51"/>
  <c r="F352" l="1"/>
  <c r="F226"/>
  <c r="F167"/>
  <c r="F113"/>
  <c r="I112" s="1"/>
  <c r="I113" s="1"/>
  <c r="F52"/>
  <c r="G165"/>
  <c r="G108"/>
  <c r="J107"/>
  <c r="G52"/>
  <c r="G49" i="6" l="1"/>
  <c r="F353" i="1"/>
  <c r="F227"/>
  <c r="I226" s="1"/>
  <c r="I227" s="1"/>
  <c r="G47" i="6"/>
  <c r="F168" i="1"/>
  <c r="J101"/>
  <c r="I103"/>
  <c r="I105"/>
  <c r="I102"/>
  <c r="I101"/>
  <c r="I104"/>
  <c r="I106"/>
  <c r="I107"/>
  <c r="J102"/>
  <c r="J103"/>
  <c r="I108"/>
  <c r="I109"/>
  <c r="J104"/>
  <c r="I110"/>
  <c r="J105"/>
  <c r="I111"/>
  <c r="J106"/>
  <c r="F53"/>
  <c r="G166"/>
  <c r="J108"/>
  <c r="G109"/>
  <c r="G53"/>
  <c r="F354" l="1"/>
  <c r="J226"/>
  <c r="J227" s="1"/>
  <c r="I216"/>
  <c r="J216"/>
  <c r="J218"/>
  <c r="J220"/>
  <c r="J222"/>
  <c r="J224"/>
  <c r="J215"/>
  <c r="I215"/>
  <c r="J217"/>
  <c r="I218"/>
  <c r="J219"/>
  <c r="J221"/>
  <c r="J223"/>
  <c r="J225"/>
  <c r="I220"/>
  <c r="I219"/>
  <c r="I217"/>
  <c r="I221"/>
  <c r="I222"/>
  <c r="I223"/>
  <c r="I224"/>
  <c r="I225"/>
  <c r="F169"/>
  <c r="G45" i="6"/>
  <c r="F54" i="1"/>
  <c r="G167"/>
  <c r="G110"/>
  <c r="J109"/>
  <c r="I45" i="6"/>
  <c r="G54" i="1"/>
  <c r="F355" l="1"/>
  <c r="F170"/>
  <c r="F55"/>
  <c r="G168"/>
  <c r="I47" i="6"/>
  <c r="G111" i="1"/>
  <c r="J110"/>
  <c r="I46" i="6"/>
  <c r="G55" i="1"/>
  <c r="J344" l="1"/>
  <c r="J343"/>
  <c r="J346"/>
  <c r="J348"/>
  <c r="J350"/>
  <c r="J352"/>
  <c r="I344"/>
  <c r="I343"/>
  <c r="J345"/>
  <c r="J347"/>
  <c r="J349"/>
  <c r="J351"/>
  <c r="J353"/>
  <c r="J354"/>
  <c r="J355" s="1"/>
  <c r="I345"/>
  <c r="I346"/>
  <c r="I347"/>
  <c r="I348"/>
  <c r="I349"/>
  <c r="I350"/>
  <c r="I351"/>
  <c r="I352"/>
  <c r="I353"/>
  <c r="I354"/>
  <c r="I355" s="1"/>
  <c r="J158"/>
  <c r="I159"/>
  <c r="I158"/>
  <c r="I161"/>
  <c r="I160"/>
  <c r="J159"/>
  <c r="J160"/>
  <c r="I162"/>
  <c r="I163"/>
  <c r="J161"/>
  <c r="J162"/>
  <c r="I164"/>
  <c r="I165"/>
  <c r="J163"/>
  <c r="I166"/>
  <c r="J164"/>
  <c r="I167"/>
  <c r="J165"/>
  <c r="J166"/>
  <c r="I168"/>
  <c r="J167"/>
  <c r="I169"/>
  <c r="I170" s="1"/>
  <c r="F56"/>
  <c r="G169"/>
  <c r="J168"/>
  <c r="G112"/>
  <c r="J111"/>
  <c r="G56"/>
  <c r="I45" l="1"/>
  <c r="I30" i="6" s="1"/>
  <c r="J45" i="1"/>
  <c r="J30" i="6" s="1"/>
  <c r="J44" i="1"/>
  <c r="J29" i="6" s="1"/>
  <c r="I44" i="1"/>
  <c r="I29" i="6" s="1"/>
  <c r="I46" i="1"/>
  <c r="I31" i="6" s="1"/>
  <c r="J46" i="1"/>
  <c r="J31" i="6" s="1"/>
  <c r="I47" i="1"/>
  <c r="I32" i="6" s="1"/>
  <c r="J47" i="1"/>
  <c r="J32" i="6" s="1"/>
  <c r="J48" i="1"/>
  <c r="J33" i="6" s="1"/>
  <c r="I48" i="1"/>
  <c r="I33" i="6" s="1"/>
  <c r="I49" i="1"/>
  <c r="I34" i="6" s="1"/>
  <c r="J49" i="1"/>
  <c r="J34" i="6" s="1"/>
  <c r="J50" i="1"/>
  <c r="J35" i="6" s="1"/>
  <c r="I50" i="1"/>
  <c r="I35" i="6" s="1"/>
  <c r="J51" i="1"/>
  <c r="J36" i="6" s="1"/>
  <c r="I51" i="1"/>
  <c r="I36" i="6" s="1"/>
  <c r="I52" i="1"/>
  <c r="I37" i="6" s="1"/>
  <c r="J52" i="1"/>
  <c r="J37" i="6" s="1"/>
  <c r="I53" i="1"/>
  <c r="I38" i="6" s="1"/>
  <c r="J53" i="1"/>
  <c r="J38" i="6" s="1"/>
  <c r="I54" i="1"/>
  <c r="I39" i="6" s="1"/>
  <c r="J54" i="1"/>
  <c r="J55"/>
  <c r="J56" s="1"/>
  <c r="J39" i="6"/>
  <c r="I55" i="1"/>
  <c r="G170"/>
  <c r="J169"/>
  <c r="J170" s="1"/>
  <c r="G113"/>
  <c r="J112"/>
  <c r="J113" s="1"/>
  <c r="I56" l="1"/>
  <c r="I40" i="6"/>
  <c r="I41" s="1"/>
  <c r="J40"/>
  <c r="J41" s="1"/>
</calcChain>
</file>

<file path=xl/sharedStrings.xml><?xml version="1.0" encoding="utf-8"?>
<sst xmlns="http://schemas.openxmlformats.org/spreadsheetml/2006/main" count="885" uniqueCount="352">
  <si>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</si>
  <si>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</si>
  <si>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</si>
  <si>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</si>
  <si>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</si>
  <si>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</si>
  <si>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</si>
  <si>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</si>
  <si>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</si>
  <si>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</si>
  <si>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</si>
  <si>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</si>
  <si>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</si>
  <si>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</si>
  <si>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SubPrograma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</si>
  <si>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</si>
  <si>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</si>
  <si>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</si>
  <si>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</si>
  <si>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</si>
  <si>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</si>
  <si>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</si>
  <si>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</si>
  <si>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</si>
  <si>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</si>
  <si>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H. AYUNTAMIENTO DE TONALA 2012 - 2015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</si>
  <si>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</si>
  <si>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</si>
  <si>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</si>
  <si>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</si>
  <si>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</si>
  <si>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</si>
  <si>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</si>
  <si>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</si>
  <si>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</si>
  <si>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</si>
  <si>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</si>
  <si>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</si>
  <si>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</si>
  <si>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</si>
  <si>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</si>
  <si>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</si>
  <si>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</si>
  <si>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</si>
  <si>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CRONOGRAMA DE ACTIVIDADES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</si>
  <si>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</si>
  <si>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</si>
  <si>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</si>
  <si>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</si>
  <si>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</si>
  <si>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</si>
  <si>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</si>
  <si>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</si>
  <si>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</si>
  <si>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</si>
  <si>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</si>
  <si>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</si>
  <si>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</si>
  <si>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</si>
  <si>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</si>
  <si>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</si>
  <si>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</si>
  <si>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</si>
  <si>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</si>
  <si>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</si>
  <si>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</si>
  <si>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</si>
  <si>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</si>
  <si>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</si>
  <si>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</si>
  <si>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</si>
  <si>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</si>
  <si>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</si>
  <si>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</si>
  <si>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</si>
  <si>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</si>
  <si>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</si>
  <si>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</si>
  <si>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</si>
  <si>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</si>
  <si>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</si>
  <si>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</si>
  <si>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</si>
  <si>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</si>
  <si>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</si>
  <si>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</si>
  <si>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</si>
  <si>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</si>
  <si>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</si>
  <si>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</si>
  <si>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</si>
  <si>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</si>
  <si>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</si>
  <si>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</si>
  <si>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</si>
  <si>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</si>
  <si>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</si>
  <si>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</si>
  <si>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</si>
  <si>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</si>
  <si>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</si>
  <si>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</si>
  <si>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</si>
  <si>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</si>
  <si>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</si>
  <si>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</si>
  <si>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</si>
  <si>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</si>
  <si>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</si>
  <si>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</si>
  <si>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</si>
  <si>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</si>
  <si>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</si>
  <si>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</si>
  <si>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</si>
  <si>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</si>
  <si>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</si>
  <si>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</si>
  <si>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</si>
  <si>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</si>
  <si>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</si>
  <si>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</si>
  <si>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</si>
  <si>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</si>
  <si>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</si>
  <si>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</si>
  <si>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</si>
  <si>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</si>
  <si>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</si>
  <si>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</si>
  <si>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</si>
  <si>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</si>
  <si>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</si>
  <si>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</si>
  <si>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</si>
  <si>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</si>
  <si>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</si>
  <si>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</si>
  <si>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</si>
  <si>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</si>
  <si>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</si>
  <si>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</si>
  <si>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</si>
  <si>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</si>
  <si>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</si>
  <si>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</si>
  <si>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</si>
  <si>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</si>
  <si>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</si>
  <si>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</si>
  <si>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</si>
  <si>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</si>
  <si>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</si>
  <si>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</si>
  <si>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</si>
  <si>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</si>
  <si>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</si>
  <si>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</si>
  <si>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</si>
  <si>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</si>
  <si>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</si>
  <si>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</si>
  <si>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</si>
  <si>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</si>
  <si>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</si>
  <si>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</si>
  <si>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</si>
  <si>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</si>
  <si>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</si>
  <si>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</si>
  <si>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</si>
  <si>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</si>
  <si>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</si>
  <si>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</si>
  <si>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</si>
  <si>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</si>
  <si>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</si>
  <si>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</si>
  <si>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</si>
  <si>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</si>
  <si>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</si>
  <si>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</si>
  <si>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</si>
  <si>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</si>
  <si>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</si>
  <si>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</si>
  <si>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</si>
  <si>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</si>
  <si>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</si>
  <si>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</si>
  <si>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</si>
  <si>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</si>
  <si>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</si>
  <si>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</si>
  <si>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</si>
  <si>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</si>
  <si>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</si>
  <si>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</si>
  <si>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</si>
  <si>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</si>
  <si>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</si>
  <si>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ESTIMACION DE EGRESOS PARA EL EJERCICIO 2015</t>
  </si>
  <si>
    <t>EGRESOS EJERCIDOS EJERCICIO 2015</t>
  </si>
  <si>
    <t>FINES</t>
  </si>
  <si>
    <t>MEDIOS</t>
  </si>
  <si>
    <t>2 Mujeres</t>
  </si>
  <si>
    <t>3 Niños</t>
  </si>
  <si>
    <t>4 Adultos Mayores</t>
  </si>
  <si>
    <t>Beneficiarios:</t>
  </si>
  <si>
    <t>Componente 5:</t>
  </si>
  <si>
    <t>Componente 6:</t>
  </si>
  <si>
    <t>COMPONENTE 5</t>
  </si>
  <si>
    <t>COMPONENTE 6</t>
  </si>
  <si>
    <t>Componente 7:</t>
  </si>
  <si>
    <t>Componente 8:</t>
  </si>
  <si>
    <t>COMPONENTE 7</t>
  </si>
  <si>
    <t>COMPONENTE 8</t>
  </si>
  <si>
    <t>Prósito</t>
  </si>
  <si>
    <t>Tipo de Indicador Próposito:</t>
  </si>
  <si>
    <t>Próposito</t>
  </si>
  <si>
    <t>Tipo de Indicador  :</t>
  </si>
  <si>
    <t>desgloce de beneficiarios 2018</t>
  </si>
  <si>
    <t>MATRIZ DE INDICADORES DE RESULTADOS 2018</t>
  </si>
  <si>
    <t>FOMENTO AGROPECUARIO</t>
  </si>
  <si>
    <t>DESARROLLO ECONÓMICO, TURÍSTICO Y ARTESANAL</t>
  </si>
  <si>
    <t xml:space="preserve">SER LA INSTANCIA DE REPRESENTACIÓN DEL SECTOR RURAL, UNIENDO ESFUERZOS A TRAVÉS DE LAS  DIFERENTES DEPENDENCIAS Y PROGRAMAS GUBERNAMENTALES  PARA CANALIZAR RECURSOS MEDIANTE PROYECTOS PRODUCTIVOS Y DAR RESPUESTA A LA DEMANDA DE LA POBLACIÓN RURAL, MEJORANDO LA CALIDAD DE VIDA DE SUS HABITANTES EN BASE A UN DESARROLLO INTEGRAL DEL SECTOR RURAL .. </t>
  </si>
  <si>
    <t>Mejorar el tiempo y traslado de ganado y cosecha de la región productora.</t>
  </si>
  <si>
    <t>Gestión con la SEDER para el prestamo de maquinaría que permita el emparejamiento y arreglo de brechas y caminos que ayuden a los productores agroalimentarios en el traslado de sus productos.</t>
  </si>
  <si>
    <t>2.- Gestión de la maquinaria necesaria para la rehabilitación ante la SEDER.</t>
  </si>
  <si>
    <t>3.- Gestión de combustible ante la Tesoreria municipal</t>
  </si>
  <si>
    <t>Fomento de cría de peces en el municipio</t>
  </si>
  <si>
    <t>Acrecentar la crianza  de pie de alevines en presas, bordos y pozos en el municipio</t>
  </si>
  <si>
    <t>4.- Recepción de semillas de alevines en la Dirección de Fomento Agropecuario.</t>
  </si>
  <si>
    <t>5.- Entrega de semillas a los productores.</t>
  </si>
  <si>
    <t>Reforestación de zonas naturales del municipio</t>
  </si>
  <si>
    <t>2 Gestion</t>
  </si>
  <si>
    <t>Gestionar ante organismos públicos como la CONAFOR  la donación de árboles de diferentes especies para la reforestación de zonas naturales dentro del municipio.</t>
  </si>
  <si>
    <t>a.- Mejorar la calidad del aire y zonas naturales en el municipio</t>
  </si>
  <si>
    <t xml:space="preserve">2.- gestión ante la CONFOR para recibir la donación de especies de árboles.  </t>
  </si>
  <si>
    <t>BAJA RENTABILIDAD DEL CAMPO EN EL MUNICIPIO DE TONALÁ</t>
  </si>
  <si>
    <t>SUELOS POBRES</t>
  </si>
  <si>
    <t>FALTA DE ORDENAMIENTO EN LOS CULTIVOS</t>
  </si>
  <si>
    <t>FALTA DE APOYO A LA COMERCIALIZACION</t>
  </si>
  <si>
    <t>FALTA DE CONOCIMIENTO EN BIOFERTILIZANTES</t>
  </si>
  <si>
    <t>MONOCULTIVOS EN GRANDES EXTENSIONES</t>
  </si>
  <si>
    <t>ALTA PRODUCCION AGRICOLA</t>
  </si>
  <si>
    <t>INSUMOS DE CALIDAD</t>
  </si>
  <si>
    <t>ATENCION EN TIEMPO ADECUADA PARA ENFRENTAR LOS RESULTADOS</t>
  </si>
  <si>
    <t>a.- Capacitar a los productores para la mejora de calidad  de sus productos.</t>
  </si>
  <si>
    <t xml:space="preserve">b.- Optimizar los recursos de producción. </t>
  </si>
  <si>
    <t>a.- Solicitar el curso de capacitación a la SEDER</t>
  </si>
  <si>
    <t>b.- Solicitar espacio para efectuar la capacitación</t>
  </si>
  <si>
    <t>c.- Convocar a los productores e interesados a la capacitaciuón</t>
  </si>
  <si>
    <t>d.- Efectuar la capacitación.</t>
  </si>
  <si>
    <t>Brindar a los productores agroalimentarios del municipio la información e informes de intéres</t>
  </si>
  <si>
    <t>El de informar de las actividades realizadas en pro de los productores.</t>
  </si>
  <si>
    <t>c.- En caso de la reunión distrital solicitar los recursos a la tesoreria</t>
  </si>
  <si>
    <t>EL ESPACIO QUE DINAMICE EN DESARROLLO RURAL INTEGRAL EN BASE AL DESARROLLO DE CAPACIDADES DE LA POBLACIÓN, EN DONDE LA PARTICIPACIÓN DE LOS PRODUYCTORES Y DEMÁS GENTE, DEFINAN LAS PRIORIDADES MUNICIPALES, EN LA PLANEACIÓN Y DISTRIBUCIÓN DE LOS RSCURSOS QUE LA FEDERACIÓN DEL ESTADO Y MUNICIPIOS DESTINAN AL APOYO DEL DESARROLLO RURAL DE LA CIUDAD DE TONALÁ.</t>
  </si>
  <si>
    <t>Identifica el incremento en la producción y rentabilidad del campo en Tonalá</t>
  </si>
  <si>
    <t>Mejoramiento de las vías de acceso de los caminos rurales y saca cosechas.</t>
  </si>
  <si>
    <t>producción de los mismos.</t>
  </si>
  <si>
    <t>las orillas del municipio.</t>
  </si>
  <si>
    <t xml:space="preserve">a.- Se rahabilitará los caminos de saca cosecha y brechas de establos ubicados en </t>
  </si>
  <si>
    <t>Kilometros</t>
  </si>
  <si>
    <t>a.- Mejora en los caminos de la región productora</t>
  </si>
  <si>
    <t>b.- Reducción de los tiempos y manejos de productos</t>
  </si>
  <si>
    <t xml:space="preserve">c.- Apoyo a los productores agroalimentarios para el traslado de productos y la </t>
  </si>
  <si>
    <t>1.- Realización del programa y selección de caminos a reahabilitar</t>
  </si>
  <si>
    <t>4.-Recepción de maquinaria proporcionada por la SEDER</t>
  </si>
  <si>
    <t>5.- Rehabilitación de brechas y caminos saca cosechas seleccionados.</t>
  </si>
  <si>
    <t>6.- Diagnóstico y reparación de maquinaria para entrega a la SEDER.</t>
  </si>
  <si>
    <t>7.- Entrega de maquinaría a la SEDER.</t>
  </si>
  <si>
    <t>Número de alevines</t>
  </si>
  <si>
    <t>Gestión ante la SEDER en coordinación con el departamento de Acuacultura Región Centro para la donación y compra de semillas de alevines para el cultivo de peces en el municipio.</t>
  </si>
  <si>
    <t>a.- Fomentar el cultivo y críanza de peces en el municipio.</t>
  </si>
  <si>
    <t>b.- Apoyo a la economía del municipio a través de la libre pesca en presas ejidales.</t>
  </si>
  <si>
    <t>c.- Fomentar el autoconsumo del producto dentro de las familias tonaltecas.</t>
  </si>
  <si>
    <t xml:space="preserve">a.- Se obtendrán semilla de alevines para la crianza de los mismos en terrenos del </t>
  </si>
  <si>
    <t>municipio.</t>
  </si>
  <si>
    <t xml:space="preserve">1.- Promoción de alevines a los productores e interesados en el cultivo de semilla de </t>
  </si>
  <si>
    <t>alevines en ele municipio.</t>
  </si>
  <si>
    <t xml:space="preserve">2.- Gestión ante la SEDER y la Coordinación de Acuacultura Región Centro para la </t>
  </si>
  <si>
    <t>donación y compra de alevines.</t>
  </si>
  <si>
    <t>3.- Pago de semillas de alevines a la Coordinación de Acuacultura Región Centro.</t>
  </si>
  <si>
    <t>Índice de incremento</t>
  </si>
  <si>
    <t>Índice de mejoramiento</t>
  </si>
  <si>
    <t>Reforestación de Zonas Naturales del Municipio</t>
  </si>
  <si>
    <t>Ciudad Lider y Equitativa</t>
  </si>
  <si>
    <t>Índice de arboles en entregados</t>
  </si>
  <si>
    <t>Número de árboles entregados</t>
  </si>
  <si>
    <t>b.- Incluir a la población en actividades de recreación a apoyo a la comunidad.</t>
  </si>
  <si>
    <t xml:space="preserve">c.- Mejorar el aspecto de áreas naturales del municipio. </t>
  </si>
  <si>
    <t xml:space="preserve">a.- Reforestar zonas naturales pertenicentes al municipio así como a los ejidos y </t>
  </si>
  <si>
    <t>planteles escolares de la población.</t>
  </si>
  <si>
    <t xml:space="preserve">1.- Solicitud de árboles de diferentes especies por parte de ejidos, escuelas y </t>
  </si>
  <si>
    <t>organizaciones sociales del municipio.</t>
  </si>
  <si>
    <t xml:space="preserve">3.- Entrega de árboles a los solicitantes por parte de la Dirección de Fomento </t>
  </si>
  <si>
    <t>Agropecuario.</t>
  </si>
  <si>
    <t>Desarrollo de Capacidades del Sector Rural</t>
  </si>
  <si>
    <t>Índice de capacitaciónes</t>
  </si>
  <si>
    <t>Cursos Impartidos</t>
  </si>
  <si>
    <t>Mide la eficacia de la acciones para mejorar la fertilidad de la tierra</t>
  </si>
  <si>
    <t>Capacitar a los productores ganaderos del municipio para la mejora de producción y distribución de sus productos, mejorando los estándares de calidad.</t>
  </si>
  <si>
    <t>c.- Actualizar a los productores con los adelantos tecnológicos del ramo ganadero.</t>
  </si>
  <si>
    <t xml:space="preserve">a.- Aumentar la calidad y acrecentar los conocimientos y actualizaciones de producción </t>
  </si>
  <si>
    <t>en el manejo de ganado.</t>
  </si>
  <si>
    <t>Índice de eficiencia</t>
  </si>
  <si>
    <t>Organización de Reuniones</t>
  </si>
  <si>
    <t>Reuniones</t>
  </si>
  <si>
    <t>Organización de reuniones mensuales por parte del consejo  Municipal de Desarrollo Rural Sustentable de Tonalá, así como del Consejo Distrital de Desarrollo Rural Sustentable para dar a conocer los programas y tiempos de los mismos además de rendir informes de las tareas efectuadas por los mismos.</t>
  </si>
  <si>
    <t xml:space="preserve">a.-Informar a los productores agroalimentarios la apertura y cierre de programas a </t>
  </si>
  <si>
    <t>nivel estatal y federal.</t>
  </si>
  <si>
    <t xml:space="preserve">b.- Informar los avances y actividades realizadas por las diferentes instituciones y </t>
  </si>
  <si>
    <t>organismos pertenecientes al consejo.</t>
  </si>
  <si>
    <t>a.- Calanderizar la fecha de reuniones.</t>
  </si>
  <si>
    <t>b.- Solicitar el espacio necesario para efectuar la reunión.</t>
  </si>
  <si>
    <t>d.- Convocar a reunión a todos los miembros integrantes del consejo.</t>
  </si>
  <si>
    <t>e.- Constatar que hay cuorum suficiente para su realización.</t>
  </si>
  <si>
    <t>f.- Efectuar la reunión.</t>
  </si>
  <si>
    <t>FALTA DE CONCIENCIA AMBIENTAL</t>
  </si>
  <si>
    <t>DEFICIENTES PROGRAMAS DE MEJORAMIENTO DE SUELOS</t>
  </si>
  <si>
    <t>INSUMOS DE BAJA CALIDAD</t>
  </si>
  <si>
    <t>INADECUADA ATENCION EN TIMEPO PARA ENFRENTAR LOS RESULTADOS</t>
  </si>
  <si>
    <t>BAJA PRODUCCION AGRICOLA</t>
  </si>
  <si>
    <t>TIERRE POCO FERTIL</t>
  </si>
  <si>
    <t xml:space="preserve">INCREMENTO DE LA MIGRACION POR PARTE DE AGRICULTORES
</t>
  </si>
  <si>
    <t xml:space="preserve">CRECIMIENTO DE ZONAS URBANAS
</t>
  </si>
  <si>
    <t xml:space="preserve">PIERDE LA VOCACION AGRICOLA DEL MUNICIPIO
</t>
  </si>
  <si>
    <t>INCREMENTAR LA RENTABILIDAD DEL CAMPO</t>
  </si>
  <si>
    <t xml:space="preserve">MEJORAR LA FERTILIDAD DE LA TIERRA
</t>
  </si>
  <si>
    <t xml:space="preserve">INVREMENTAR LA PRODUCCION AGRICOLA
</t>
  </si>
  <si>
    <t xml:space="preserve">MEJOARAR LA CONCIENCIA AMBIENTAL DEL AGRICULTOR
</t>
  </si>
  <si>
    <t xml:space="preserve">INCREMENTAR LOS  CULTIVOS ALTERNATIVOS
</t>
  </si>
  <si>
    <t xml:space="preserve">EFICIENTES PROGRAMAS DE MEJORAMIENTO DE SUELOS
</t>
  </si>
  <si>
    <t xml:space="preserve">MEJORAR LA CALIDAD DE LOS INSUMOS
</t>
  </si>
  <si>
    <t xml:space="preserve">ADECUADA ATENCION EN TIEMPO PARA ENFRENTAR LOS RESULTADOS
</t>
  </si>
  <si>
    <t xml:space="preserve">DISMINUCION DE LA MIGRACION POR PARTE DE AGRICULTORES
</t>
  </si>
  <si>
    <t>DISMINUCIÓN DEL CRECIMIENTO DE ZONAS URBANAS</t>
  </si>
  <si>
    <t>ARBOL DE OBJETIVOS 2018</t>
  </si>
  <si>
    <t>ARBOL DE PROBLEMAS 2018</t>
  </si>
  <si>
    <t>INDICE DE EFICIENCIA DEL CAMPO EN TONALÁ</t>
  </si>
  <si>
    <t>Registros Administrativos</t>
  </si>
  <si>
    <t xml:space="preserve">Mide la eficacia de la acciones para mejorar la fertilidad de la tierra </t>
  </si>
  <si>
    <t>EFICACIA DE LAS ACCIONES</t>
  </si>
  <si>
    <t>F= P1</t>
  </si>
  <si>
    <t>P=C1+C2+C3+C4+C5</t>
  </si>
  <si>
    <t>Km DE SUELOS MEJORADOS / Km DE SUELOS POR MEJORAR</t>
  </si>
  <si>
    <t>Número de alevines entregados</t>
  </si>
  <si>
    <t>Número de arboles solicitados/Número de arboles entregados</t>
  </si>
  <si>
    <t>Número de cursos programados/Número de cursos realizados</t>
  </si>
  <si>
    <t>Número de reuniones efectuadas</t>
  </si>
  <si>
    <t>33.5 km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</si>
</sst>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84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7" borderId="0" xfId="4" applyFont="1" applyFill="1"/>
    <xf numFmtId="0" fontId="16" fillId="7" borderId="0" xfId="4" applyFont="1" applyFill="1" applyAlignment="1">
      <alignment horizontal="center"/>
    </xf>
    <xf numFmtId="0" fontId="15" fillId="9" borderId="1" xfId="4" applyFont="1" applyFill="1" applyBorder="1"/>
    <xf numFmtId="0" fontId="15" fillId="9" borderId="13" xfId="4" applyFont="1" applyFill="1" applyBorder="1"/>
    <xf numFmtId="0" fontId="15" fillId="9" borderId="14" xfId="4" applyFont="1" applyFill="1" applyBorder="1"/>
    <xf numFmtId="0" fontId="17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5" fillId="7" borderId="1" xfId="4" applyNumberFormat="1" applyFont="1" applyFill="1" applyBorder="1" applyAlignment="1">
      <alignment vertical="top" wrapText="1"/>
    </xf>
    <xf numFmtId="0" fontId="17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8" fillId="0" borderId="0" xfId="0" applyFont="1"/>
    <xf numFmtId="43" fontId="0" fillId="0" borderId="0" xfId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/>
    </xf>
    <xf numFmtId="43" fontId="19" fillId="11" borderId="1" xfId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1" xfId="1" applyFont="1" applyBorder="1"/>
    <xf numFmtId="43" fontId="21" fillId="11" borderId="1" xfId="1" applyFont="1" applyFill="1" applyBorder="1"/>
    <xf numFmtId="0" fontId="21" fillId="0" borderId="1" xfId="0" applyFont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wrapText="1"/>
    </xf>
    <xf numFmtId="43" fontId="19" fillId="11" borderId="1" xfId="1" applyFont="1" applyFill="1" applyBorder="1"/>
    <xf numFmtId="0" fontId="21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1" fillId="5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43" fontId="22" fillId="0" borderId="1" xfId="1" applyFont="1" applyBorder="1"/>
    <xf numFmtId="43" fontId="0" fillId="0" borderId="1" xfId="1" applyFont="1" applyBorder="1"/>
    <xf numFmtId="43" fontId="22" fillId="11" borderId="1" xfId="1" applyFont="1" applyFill="1" applyBorder="1"/>
    <xf numFmtId="43" fontId="0" fillId="11" borderId="1" xfId="1" applyFont="1" applyFill="1" applyBorder="1"/>
    <xf numFmtId="0" fontId="19" fillId="11" borderId="2" xfId="0" applyFont="1" applyFill="1" applyBorder="1" applyAlignment="1"/>
    <xf numFmtId="0" fontId="19" fillId="11" borderId="4" xfId="0" applyFont="1" applyFill="1" applyBorder="1" applyAlignment="1"/>
    <xf numFmtId="0" fontId="24" fillId="7" borderId="0" xfId="4" applyFont="1" applyFill="1"/>
    <xf numFmtId="0" fontId="24" fillId="7" borderId="0" xfId="4" applyFont="1" applyFill="1" applyBorder="1"/>
    <xf numFmtId="0" fontId="25" fillId="7" borderId="0" xfId="4" applyFont="1" applyFill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6" fillId="7" borderId="0" xfId="0" applyFont="1" applyFill="1"/>
    <xf numFmtId="3" fontId="26" fillId="7" borderId="1" xfId="0" applyNumberFormat="1" applyFont="1" applyFill="1" applyBorder="1"/>
    <xf numFmtId="3" fontId="28" fillId="7" borderId="1" xfId="0" applyNumberFormat="1" applyFont="1" applyFill="1" applyBorder="1"/>
    <xf numFmtId="0" fontId="29" fillId="7" borderId="0" xfId="4" applyFont="1" applyFill="1"/>
    <xf numFmtId="0" fontId="26" fillId="7" borderId="0" xfId="0" applyNumberFormat="1" applyFont="1" applyFill="1"/>
    <xf numFmtId="49" fontId="7" fillId="7" borderId="1" xfId="0" applyNumberFormat="1" applyFont="1" applyFill="1" applyBorder="1"/>
    <xf numFmtId="9" fontId="4" fillId="7" borderId="12" xfId="0" applyNumberFormat="1" applyFont="1" applyFill="1" applyBorder="1" applyAlignment="1"/>
    <xf numFmtId="9" fontId="4" fillId="0" borderId="10" xfId="3" applyFont="1" applyFill="1" applyBorder="1" applyAlignment="1">
      <alignment horizontal="center"/>
    </xf>
    <xf numFmtId="9" fontId="4" fillId="0" borderId="12" xfId="3" applyFont="1" applyFill="1" applyBorder="1" applyAlignment="1"/>
    <xf numFmtId="9" fontId="4" fillId="0" borderId="0" xfId="3" applyFont="1" applyFill="1" applyBorder="1" applyAlignment="1"/>
    <xf numFmtId="0" fontId="4" fillId="0" borderId="0" xfId="0" applyFont="1" applyFill="1" applyBorder="1" applyAlignment="1">
      <alignment horizontal="left" wrapText="1"/>
    </xf>
    <xf numFmtId="43" fontId="4" fillId="0" borderId="0" xfId="0" applyNumberFormat="1" applyFont="1" applyFill="1" applyBorder="1" applyAlignment="1"/>
    <xf numFmtId="43" fontId="4" fillId="0" borderId="3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26" fillId="7" borderId="0" xfId="0" applyNumberFormat="1" applyFont="1" applyFill="1"/>
    <xf numFmtId="0" fontId="7" fillId="7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0" fontId="17" fillId="10" borderId="1" xfId="4" applyNumberFormat="1" applyFont="1" applyFill="1" applyBorder="1" applyAlignment="1">
      <alignment vertical="top" wrapText="1"/>
    </xf>
    <xf numFmtId="0" fontId="15" fillId="10" borderId="1" xfId="4" applyNumberFormat="1" applyFont="1" applyFill="1" applyBorder="1" applyAlignment="1">
      <alignment vertical="top" wrapText="1"/>
    </xf>
    <xf numFmtId="49" fontId="15" fillId="10" borderId="1" xfId="4" applyNumberFormat="1" applyFont="1" applyFill="1" applyBorder="1" applyAlignment="1">
      <alignment vertical="top" wrapText="1"/>
    </xf>
    <xf numFmtId="49" fontId="15" fillId="7" borderId="1" xfId="4" applyNumberFormat="1" applyFont="1" applyFill="1" applyBorder="1" applyAlignment="1">
      <alignment vertical="top" wrapText="1"/>
    </xf>
    <xf numFmtId="49" fontId="17" fillId="9" borderId="1" xfId="4" applyNumberFormat="1" applyFont="1" applyFill="1" applyBorder="1" applyAlignment="1">
      <alignment vertical="top" wrapText="1"/>
    </xf>
    <xf numFmtId="0" fontId="15" fillId="10" borderId="1" xfId="4" applyNumberFormat="1" applyFont="1" applyFill="1" applyBorder="1" applyAlignment="1">
      <alignment vertical="top"/>
    </xf>
    <xf numFmtId="0" fontId="15" fillId="7" borderId="1" xfId="4" applyNumberFormat="1" applyFont="1" applyFill="1" applyBorder="1" applyAlignment="1">
      <alignment vertical="top"/>
    </xf>
    <xf numFmtId="49" fontId="15" fillId="7" borderId="1" xfId="4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0" borderId="8" xfId="0" applyFont="1" applyFill="1" applyBorder="1"/>
    <xf numFmtId="0" fontId="4" fillId="7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7" borderId="2" xfId="4" applyFont="1" applyFill="1" applyBorder="1" applyAlignment="1">
      <alignment horizontal="center"/>
    </xf>
    <xf numFmtId="0" fontId="15" fillId="7" borderId="4" xfId="4" applyFont="1" applyFill="1" applyBorder="1" applyAlignment="1">
      <alignment horizontal="center"/>
    </xf>
    <xf numFmtId="0" fontId="15" fillId="7" borderId="5" xfId="4" applyFont="1" applyFill="1" applyBorder="1" applyAlignment="1">
      <alignment horizontal="center" vertical="top" wrapText="1"/>
    </xf>
    <xf numFmtId="0" fontId="15" fillId="7" borderId="7" xfId="4" applyFont="1" applyFill="1" applyBorder="1" applyAlignment="1">
      <alignment horizontal="center" vertical="top" wrapText="1"/>
    </xf>
    <xf numFmtId="0" fontId="15" fillId="7" borderId="10" xfId="4" applyFont="1" applyFill="1" applyBorder="1" applyAlignment="1">
      <alignment horizontal="center" vertical="top" wrapText="1"/>
    </xf>
    <xf numFmtId="0" fontId="15" fillId="7" borderId="12" xfId="4" applyFont="1" applyFill="1" applyBorder="1" applyAlignment="1">
      <alignment horizontal="center" vertical="top" wrapText="1"/>
    </xf>
    <xf numFmtId="0" fontId="24" fillId="7" borderId="0" xfId="4" applyFont="1" applyFill="1" applyBorder="1" applyAlignment="1">
      <alignment horizontal="center" vertical="center" wrapText="1"/>
    </xf>
    <xf numFmtId="0" fontId="24" fillId="7" borderId="13" xfId="4" applyFont="1" applyFill="1" applyBorder="1" applyAlignment="1">
      <alignment horizontal="center" vertical="center" wrapText="1"/>
    </xf>
    <xf numFmtId="0" fontId="24" fillId="7" borderId="15" xfId="4" applyFont="1" applyFill="1" applyBorder="1" applyAlignment="1">
      <alignment horizontal="center" vertical="center" wrapText="1"/>
    </xf>
    <xf numFmtId="0" fontId="24" fillId="7" borderId="14" xfId="4" applyFont="1" applyFill="1" applyBorder="1" applyAlignment="1">
      <alignment horizontal="center" vertical="center" wrapText="1"/>
    </xf>
    <xf numFmtId="0" fontId="23" fillId="9" borderId="5" xfId="4" applyFont="1" applyFill="1" applyBorder="1" applyAlignment="1">
      <alignment horizontal="center" vertical="center"/>
    </xf>
    <xf numFmtId="0" fontId="23" fillId="9" borderId="6" xfId="4" applyFont="1" applyFill="1" applyBorder="1" applyAlignment="1">
      <alignment horizontal="center" vertical="center"/>
    </xf>
    <xf numFmtId="0" fontId="23" fillId="9" borderId="8" xfId="4" applyFont="1" applyFill="1" applyBorder="1" applyAlignment="1">
      <alignment horizontal="center" vertical="center"/>
    </xf>
    <xf numFmtId="0" fontId="23" fillId="9" borderId="0" xfId="4" applyFont="1" applyFill="1" applyBorder="1" applyAlignment="1">
      <alignment horizontal="center" vertical="center"/>
    </xf>
    <xf numFmtId="0" fontId="23" fillId="9" borderId="10" xfId="4" applyFont="1" applyFill="1" applyBorder="1" applyAlignment="1">
      <alignment horizontal="center" vertical="center"/>
    </xf>
    <xf numFmtId="0" fontId="23" fillId="9" borderId="11" xfId="4" applyFont="1" applyFill="1" applyBorder="1" applyAlignment="1">
      <alignment horizontal="center" vertical="center"/>
    </xf>
    <xf numFmtId="0" fontId="24" fillId="7" borderId="5" xfId="4" applyFont="1" applyFill="1" applyBorder="1" applyAlignment="1">
      <alignment horizontal="center" vertical="center" wrapText="1"/>
    </xf>
    <xf numFmtId="0" fontId="24" fillId="7" borderId="6" xfId="4" applyFont="1" applyFill="1" applyBorder="1" applyAlignment="1">
      <alignment horizontal="center" vertical="center" wrapText="1"/>
    </xf>
    <xf numFmtId="0" fontId="24" fillId="7" borderId="7" xfId="4" applyFont="1" applyFill="1" applyBorder="1" applyAlignment="1">
      <alignment horizontal="center" vertical="center" wrapText="1"/>
    </xf>
    <xf numFmtId="0" fontId="24" fillId="7" borderId="8" xfId="4" applyFont="1" applyFill="1" applyBorder="1" applyAlignment="1">
      <alignment horizontal="center" vertical="center" wrapText="1"/>
    </xf>
    <xf numFmtId="0" fontId="24" fillId="7" borderId="9" xfId="4" applyFont="1" applyFill="1" applyBorder="1" applyAlignment="1">
      <alignment horizontal="center" vertical="center" wrapText="1"/>
    </xf>
    <xf numFmtId="0" fontId="24" fillId="7" borderId="10" xfId="4" applyFont="1" applyFill="1" applyBorder="1" applyAlignment="1">
      <alignment horizontal="center" vertical="center" wrapText="1"/>
    </xf>
    <xf numFmtId="0" fontId="24" fillId="7" borderId="11" xfId="4" applyFont="1" applyFill="1" applyBorder="1" applyAlignment="1">
      <alignment horizontal="center" vertical="center" wrapText="1"/>
    </xf>
    <xf numFmtId="0" fontId="24" fillId="7" borderId="12" xfId="4" applyFont="1" applyFill="1" applyBorder="1" applyAlignment="1">
      <alignment horizontal="center" vertical="center" wrapText="1"/>
    </xf>
    <xf numFmtId="0" fontId="15" fillId="7" borderId="13" xfId="4" applyFont="1" applyFill="1" applyBorder="1" applyAlignment="1">
      <alignment horizontal="center" vertical="center" wrapText="1"/>
    </xf>
    <xf numFmtId="0" fontId="15" fillId="7" borderId="15" xfId="4" applyFont="1" applyFill="1" applyBorder="1" applyAlignment="1">
      <alignment horizontal="center" vertical="center" wrapText="1"/>
    </xf>
    <xf numFmtId="0" fontId="15" fillId="7" borderId="14" xfId="4" applyFont="1" applyFill="1" applyBorder="1" applyAlignment="1">
      <alignment horizontal="center" vertical="center" wrapText="1"/>
    </xf>
    <xf numFmtId="0" fontId="24" fillId="7" borderId="13" xfId="4" applyNumberFormat="1" applyFont="1" applyFill="1" applyBorder="1" applyAlignment="1">
      <alignment horizontal="center" vertical="center" wrapText="1"/>
    </xf>
    <xf numFmtId="0" fontId="24" fillId="7" borderId="15" xfId="4" applyNumberFormat="1" applyFont="1" applyFill="1" applyBorder="1" applyAlignment="1">
      <alignment horizontal="center" vertical="center" wrapText="1"/>
    </xf>
    <xf numFmtId="0" fontId="24" fillId="7" borderId="14" xfId="4" applyNumberFormat="1" applyFont="1" applyFill="1" applyBorder="1" applyAlignment="1">
      <alignment horizontal="center" vertical="center" wrapText="1"/>
    </xf>
    <xf numFmtId="49" fontId="24" fillId="7" borderId="13" xfId="4" applyNumberFormat="1" applyFont="1" applyFill="1" applyBorder="1" applyAlignment="1">
      <alignment horizontal="center" vertical="center" wrapText="1"/>
    </xf>
    <xf numFmtId="0" fontId="23" fillId="9" borderId="7" xfId="4" applyFont="1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  <xf numFmtId="0" fontId="23" fillId="9" borderId="12" xfId="4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left"/>
    </xf>
    <xf numFmtId="0" fontId="19" fillId="11" borderId="4" xfId="0" applyFont="1" applyFill="1" applyBorder="1" applyAlignment="1">
      <alignment horizontal="left"/>
    </xf>
    <xf numFmtId="0" fontId="19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73270</xdr:colOff>
      <xdr:row>0</xdr:row>
      <xdr:rowOff>80596</xdr:rowOff>
    </xdr:from>
    <xdr:to>
      <xdr:col>9</xdr:col>
      <xdr:colOff>542193</xdr:colOff>
      <xdr:row>5</xdr:row>
      <xdr:rowOff>43961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23289" y="80596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389283</xdr:colOff>
      <xdr:row>1</xdr:row>
      <xdr:rowOff>49695</xdr:rowOff>
    </xdr:from>
    <xdr:to>
      <xdr:col>8</xdr:col>
      <xdr:colOff>1656841</xdr:colOff>
      <xdr:row>5</xdr:row>
      <xdr:rowOff>73587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58131" y="190499"/>
          <a:ext cx="1267558" cy="7693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95810</xdr:colOff>
      <xdr:row>15</xdr:row>
      <xdr:rowOff>38100</xdr:rowOff>
    </xdr:from>
    <xdr:to>
      <xdr:col>6</xdr:col>
      <xdr:colOff>95810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4701428" y="2492188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1210235</xdr:colOff>
      <xdr:row>15</xdr:row>
      <xdr:rowOff>4482</xdr:rowOff>
    </xdr:from>
    <xdr:to>
      <xdr:col>1</xdr:col>
      <xdr:colOff>1210235</xdr:colOff>
      <xdr:row>17</xdr:row>
      <xdr:rowOff>90207</xdr:rowOff>
    </xdr:to>
    <xdr:cxnSp macro="">
      <xdr:nvCxnSpPr>
        <xdr:cNvPr id="6" name="5 Conector recto de flecha"/>
        <xdr:cNvCxnSpPr/>
      </xdr:nvCxnSpPr>
      <xdr:spPr>
        <a:xfrm flipV="1">
          <a:off x="1501588" y="2458570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214033</xdr:colOff>
      <xdr:row>15</xdr:row>
      <xdr:rowOff>6163</xdr:rowOff>
    </xdr:from>
    <xdr:to>
      <xdr:col>10</xdr:col>
      <xdr:colOff>214033</xdr:colOff>
      <xdr:row>17</xdr:row>
      <xdr:rowOff>91888</xdr:rowOff>
    </xdr:to>
    <xdr:cxnSp macro="">
      <xdr:nvCxnSpPr>
        <xdr:cNvPr id="7" name="6 Conector recto de flecha"/>
        <xdr:cNvCxnSpPr/>
      </xdr:nvCxnSpPr>
      <xdr:spPr>
        <a:xfrm flipV="1">
          <a:off x="7890062" y="2460251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570708</xdr:colOff>
      <xdr:row>34</xdr:row>
      <xdr:rowOff>19843</xdr:rowOff>
    </xdr:from>
    <xdr:to>
      <xdr:col>5</xdr:col>
      <xdr:colOff>572296</xdr:colOff>
      <xdr:row>35</xdr:row>
      <xdr:rowOff>143668</xdr:rowOff>
    </xdr:to>
    <xdr:cxnSp macro="">
      <xdr:nvCxnSpPr>
        <xdr:cNvPr id="12" name="11 Conector recto de flecha"/>
        <xdr:cNvCxnSpPr/>
      </xdr:nvCxnSpPr>
      <xdr:spPr>
        <a:xfrm rot="5400000" flipH="1" flipV="1">
          <a:off x="3767139" y="54625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616325</xdr:colOff>
      <xdr:row>34</xdr:row>
      <xdr:rowOff>0</xdr:rowOff>
    </xdr:from>
    <xdr:to>
      <xdr:col>3</xdr:col>
      <xdr:colOff>617913</xdr:colOff>
      <xdr:row>35</xdr:row>
      <xdr:rowOff>123825</xdr:rowOff>
    </xdr:to>
    <xdr:cxnSp macro="">
      <xdr:nvCxnSpPr>
        <xdr:cNvPr id="10" name="11 Conector recto de flecha"/>
        <xdr:cNvCxnSpPr/>
      </xdr:nvCxnSpPr>
      <xdr:spPr>
        <a:xfrm rot="5400000" flipH="1" flipV="1">
          <a:off x="2303324" y="5574413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11209</xdr:colOff>
      <xdr:row>34</xdr:row>
      <xdr:rowOff>11206</xdr:rowOff>
    </xdr:from>
    <xdr:to>
      <xdr:col>7</xdr:col>
      <xdr:colOff>593913</xdr:colOff>
      <xdr:row>35</xdr:row>
      <xdr:rowOff>123825</xdr:rowOff>
    </xdr:to>
    <xdr:cxnSp macro="">
      <xdr:nvCxnSpPr>
        <xdr:cNvPr id="14" name="11 Conector recto de flecha"/>
        <xdr:cNvCxnSpPr/>
      </xdr:nvCxnSpPr>
      <xdr:spPr>
        <a:xfrm flipH="1" flipV="1">
          <a:off x="4616827" y="5446059"/>
          <a:ext cx="874057" cy="26950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571502</xdr:colOff>
      <xdr:row>27</xdr:row>
      <xdr:rowOff>156882</xdr:rowOff>
    </xdr:from>
    <xdr:to>
      <xdr:col>3</xdr:col>
      <xdr:colOff>573090</xdr:colOff>
      <xdr:row>29</xdr:row>
      <xdr:rowOff>123824</xdr:rowOff>
    </xdr:to>
    <xdr:cxnSp macro="">
      <xdr:nvCxnSpPr>
        <xdr:cNvPr id="15" name="10 Conector recto de flecha"/>
        <xdr:cNvCxnSpPr/>
      </xdr:nvCxnSpPr>
      <xdr:spPr>
        <a:xfrm rot="5400000" flipH="1" flipV="1">
          <a:off x="2258501" y="4633118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605118</xdr:colOff>
      <xdr:row>28</xdr:row>
      <xdr:rowOff>22412</xdr:rowOff>
    </xdr:from>
    <xdr:to>
      <xdr:col>1</xdr:col>
      <xdr:colOff>606706</xdr:colOff>
      <xdr:row>29</xdr:row>
      <xdr:rowOff>146237</xdr:rowOff>
    </xdr:to>
    <xdr:cxnSp macro="">
      <xdr:nvCxnSpPr>
        <xdr:cNvPr id="19" name="10 Conector recto de flecha"/>
        <xdr:cNvCxnSpPr/>
      </xdr:nvCxnSpPr>
      <xdr:spPr>
        <a:xfrm rot="5400000" flipH="1" flipV="1">
          <a:off x="756911" y="4655531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582706</xdr:colOff>
      <xdr:row>28</xdr:row>
      <xdr:rowOff>11208</xdr:rowOff>
    </xdr:from>
    <xdr:to>
      <xdr:col>11</xdr:col>
      <xdr:colOff>584294</xdr:colOff>
      <xdr:row>29</xdr:row>
      <xdr:rowOff>135033</xdr:rowOff>
    </xdr:to>
    <xdr:cxnSp macro="">
      <xdr:nvCxnSpPr>
        <xdr:cNvPr id="20" name="10 Conector recto de flecha"/>
        <xdr:cNvCxnSpPr/>
      </xdr:nvCxnSpPr>
      <xdr:spPr>
        <a:xfrm rot="5400000" flipH="1" flipV="1">
          <a:off x="8410528" y="4644327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582707</xdr:colOff>
      <xdr:row>28</xdr:row>
      <xdr:rowOff>11207</xdr:rowOff>
    </xdr:from>
    <xdr:to>
      <xdr:col>13</xdr:col>
      <xdr:colOff>584295</xdr:colOff>
      <xdr:row>29</xdr:row>
      <xdr:rowOff>135032</xdr:rowOff>
    </xdr:to>
    <xdr:cxnSp macro="">
      <xdr:nvCxnSpPr>
        <xdr:cNvPr id="22" name="10 Conector recto de flecha"/>
        <xdr:cNvCxnSpPr/>
      </xdr:nvCxnSpPr>
      <xdr:spPr>
        <a:xfrm rot="5400000" flipH="1" flipV="1">
          <a:off x="9945735" y="4644326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571502</xdr:colOff>
      <xdr:row>28</xdr:row>
      <xdr:rowOff>22411</xdr:rowOff>
    </xdr:from>
    <xdr:to>
      <xdr:col>9</xdr:col>
      <xdr:colOff>573090</xdr:colOff>
      <xdr:row>29</xdr:row>
      <xdr:rowOff>146236</xdr:rowOff>
    </xdr:to>
    <xdr:cxnSp macro="">
      <xdr:nvCxnSpPr>
        <xdr:cNvPr id="23" name="10 Conector recto de flecha"/>
        <xdr:cNvCxnSpPr/>
      </xdr:nvCxnSpPr>
      <xdr:spPr>
        <a:xfrm rot="5400000" flipH="1" flipV="1">
          <a:off x="6864118" y="4655530"/>
          <a:ext cx="280707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526676</xdr:colOff>
      <xdr:row>21</xdr:row>
      <xdr:rowOff>22412</xdr:rowOff>
    </xdr:from>
    <xdr:to>
      <xdr:col>3</xdr:col>
      <xdr:colOff>526676</xdr:colOff>
      <xdr:row>23</xdr:row>
      <xdr:rowOff>108137</xdr:rowOff>
    </xdr:to>
    <xdr:cxnSp macro="">
      <xdr:nvCxnSpPr>
        <xdr:cNvPr id="24" name="4 Conector recto de flecha"/>
        <xdr:cNvCxnSpPr/>
      </xdr:nvCxnSpPr>
      <xdr:spPr>
        <a:xfrm flipV="1">
          <a:off x="2353235" y="3417794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840442</xdr:colOff>
      <xdr:row>21</xdr:row>
      <xdr:rowOff>22411</xdr:rowOff>
    </xdr:from>
    <xdr:to>
      <xdr:col>11</xdr:col>
      <xdr:colOff>840442</xdr:colOff>
      <xdr:row>23</xdr:row>
      <xdr:rowOff>108136</xdr:rowOff>
    </xdr:to>
    <xdr:cxnSp macro="">
      <xdr:nvCxnSpPr>
        <xdr:cNvPr id="25" name="4 Conector recto de flecha"/>
        <xdr:cNvCxnSpPr/>
      </xdr:nvCxnSpPr>
      <xdr:spPr>
        <a:xfrm flipV="1">
          <a:off x="8807824" y="3417793"/>
          <a:ext cx="0" cy="39949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494508</xdr:colOff>
      <xdr:row>21</xdr:row>
      <xdr:rowOff>29369</xdr:rowOff>
    </xdr:from>
    <xdr:to>
      <xdr:col>3</xdr:col>
      <xdr:colOff>496096</xdr:colOff>
      <xdr:row>23</xdr:row>
      <xdr:rowOff>134144</xdr:rowOff>
    </xdr:to>
    <xdr:cxnSp macro="">
      <xdr:nvCxnSpPr>
        <xdr:cNvPr id="5" name="4 Conector recto de flecha"/>
        <xdr:cNvCxnSpPr/>
      </xdr:nvCxnSpPr>
      <xdr:spPr>
        <a:xfrm rot="5400000" flipH="1" flipV="1">
          <a:off x="2100264" y="35480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609601</xdr:colOff>
      <xdr:row>28</xdr:row>
      <xdr:rowOff>9525</xdr:rowOff>
    </xdr:from>
    <xdr:to>
      <xdr:col>3</xdr:col>
      <xdr:colOff>611189</xdr:colOff>
      <xdr:row>29</xdr:row>
      <xdr:rowOff>133350</xdr:rowOff>
    </xdr:to>
    <xdr:cxnSp macro="">
      <xdr:nvCxnSpPr>
        <xdr:cNvPr id="8" name="5 Conector recto de flecha"/>
        <xdr:cNvCxnSpPr/>
      </xdr:nvCxnSpPr>
      <xdr:spPr>
        <a:xfrm rot="5400000" flipH="1" flipV="1">
          <a:off x="2282032" y="4528344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590551</xdr:colOff>
      <xdr:row>28</xdr:row>
      <xdr:rowOff>2</xdr:rowOff>
    </xdr:from>
    <xdr:to>
      <xdr:col>1</xdr:col>
      <xdr:colOff>592139</xdr:colOff>
      <xdr:row>29</xdr:row>
      <xdr:rowOff>123827</xdr:rowOff>
    </xdr:to>
    <xdr:cxnSp macro="">
      <xdr:nvCxnSpPr>
        <xdr:cNvPr id="9" name="5 Conector recto de flecha"/>
        <xdr:cNvCxnSpPr/>
      </xdr:nvCxnSpPr>
      <xdr:spPr>
        <a:xfrm rot="5400000" flipH="1" flipV="1">
          <a:off x="738982" y="4518821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657226</xdr:colOff>
      <xdr:row>28</xdr:row>
      <xdr:rowOff>19050</xdr:rowOff>
    </xdr:from>
    <xdr:to>
      <xdr:col>7</xdr:col>
      <xdr:colOff>658814</xdr:colOff>
      <xdr:row>29</xdr:row>
      <xdr:rowOff>142875</xdr:rowOff>
    </xdr:to>
    <xdr:cxnSp macro="">
      <xdr:nvCxnSpPr>
        <xdr:cNvPr id="10" name="5 Conector recto de flecha"/>
        <xdr:cNvCxnSpPr/>
      </xdr:nvCxnSpPr>
      <xdr:spPr>
        <a:xfrm rot="5400000" flipH="1" flipV="1">
          <a:off x="5377657" y="4537869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600076</xdr:colOff>
      <xdr:row>28</xdr:row>
      <xdr:rowOff>19050</xdr:rowOff>
    </xdr:from>
    <xdr:to>
      <xdr:col>9</xdr:col>
      <xdr:colOff>601664</xdr:colOff>
      <xdr:row>29</xdr:row>
      <xdr:rowOff>142875</xdr:rowOff>
    </xdr:to>
    <xdr:cxnSp macro="">
      <xdr:nvCxnSpPr>
        <xdr:cNvPr id="11" name="5 Conector recto de flecha"/>
        <xdr:cNvCxnSpPr/>
      </xdr:nvCxnSpPr>
      <xdr:spPr>
        <a:xfrm rot="5400000" flipH="1" flipV="1">
          <a:off x="6844507" y="4537869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21</xdr:row>
      <xdr:rowOff>0</xdr:rowOff>
    </xdr:from>
    <xdr:to>
      <xdr:col>9</xdr:col>
      <xdr:colOff>11114</xdr:colOff>
      <xdr:row>23</xdr:row>
      <xdr:rowOff>104775</xdr:rowOff>
    </xdr:to>
    <xdr:cxnSp macro="">
      <xdr:nvCxnSpPr>
        <xdr:cNvPr id="12" name="4 Conector recto de flecha"/>
        <xdr:cNvCxnSpPr/>
      </xdr:nvCxnSpPr>
      <xdr:spPr>
        <a:xfrm rot="5400000" flipH="1" flipV="1">
          <a:off x="6187282" y="3518694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15</xdr:row>
      <xdr:rowOff>19050</xdr:rowOff>
    </xdr:from>
    <xdr:to>
      <xdr:col>9</xdr:col>
      <xdr:colOff>581025</xdr:colOff>
      <xdr:row>17</xdr:row>
      <xdr:rowOff>104775</xdr:rowOff>
    </xdr:to>
    <xdr:cxnSp macro="">
      <xdr:nvCxnSpPr>
        <xdr:cNvPr id="13" name="3 Conector recto de flecha"/>
        <xdr:cNvCxnSpPr/>
      </xdr:nvCxnSpPr>
      <xdr:spPr>
        <a:xfrm flipV="1">
          <a:off x="6962775" y="241935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704851</xdr:colOff>
      <xdr:row>9</xdr:row>
      <xdr:rowOff>9525</xdr:rowOff>
    </xdr:from>
    <xdr:to>
      <xdr:col>7</xdr:col>
      <xdr:colOff>706439</xdr:colOff>
      <xdr:row>10</xdr:row>
      <xdr:rowOff>133350</xdr:rowOff>
    </xdr:to>
    <xdr:cxnSp macro="">
      <xdr:nvCxnSpPr>
        <xdr:cNvPr id="14" name="5 Conector recto de flecha"/>
        <xdr:cNvCxnSpPr/>
      </xdr:nvCxnSpPr>
      <xdr:spPr>
        <a:xfrm rot="5400000" flipH="1" flipV="1">
          <a:off x="5425282" y="1632744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5"/>
  <sheetViews>
    <sheetView zoomScale="130" zoomScaleNormal="130" workbookViewId="0">
      <selection activeCell="A19" sqref="A19:J21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2.28515625" style="3" bestFit="1" customWidth="1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57" t="str">
        <f>C9</f>
        <v>FOMENTO AGROPECUARIO</v>
      </c>
      <c r="B7" s="257"/>
      <c r="C7" s="257"/>
      <c r="D7" s="257"/>
      <c r="E7" s="257"/>
      <c r="F7" s="257"/>
      <c r="G7" s="257"/>
      <c r="H7" s="257"/>
      <c r="I7" s="257"/>
      <c r="J7" s="257"/>
    </row>
    <row r="9" spans="1:10">
      <c r="A9" s="2" t="s">
        <v>86</v>
      </c>
      <c r="C9" s="239" t="s">
        <v>223</v>
      </c>
      <c r="D9" s="240"/>
      <c r="E9" s="240"/>
      <c r="F9" s="240"/>
      <c r="G9" s="240"/>
      <c r="H9" s="240"/>
      <c r="I9" s="240"/>
      <c r="J9" s="241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87</v>
      </c>
      <c r="C11" s="239" t="s">
        <v>224</v>
      </c>
      <c r="D11" s="240"/>
      <c r="E11" s="240"/>
      <c r="F11" s="240"/>
      <c r="G11" s="240"/>
      <c r="H11" s="240"/>
      <c r="I11" s="240"/>
      <c r="J11" s="241"/>
    </row>
    <row r="13" spans="1:10">
      <c r="A13" s="258" t="s">
        <v>72</v>
      </c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0" ht="15.75" customHeight="1">
      <c r="A14" s="261" t="s">
        <v>225</v>
      </c>
      <c r="B14" s="262"/>
      <c r="C14" s="262"/>
      <c r="D14" s="262"/>
      <c r="E14" s="262"/>
      <c r="F14" s="262"/>
      <c r="G14" s="262"/>
      <c r="H14" s="262"/>
      <c r="I14" s="262"/>
      <c r="J14" s="263"/>
    </row>
    <row r="15" spans="1:10" ht="15.75" customHeight="1">
      <c r="A15" s="264"/>
      <c r="B15" s="265"/>
      <c r="C15" s="265"/>
      <c r="D15" s="265"/>
      <c r="E15" s="265"/>
      <c r="F15" s="265"/>
      <c r="G15" s="265"/>
      <c r="H15" s="265"/>
      <c r="I15" s="265"/>
      <c r="J15" s="266"/>
    </row>
    <row r="16" spans="1:10" ht="15.75" customHeight="1">
      <c r="A16" s="267"/>
      <c r="B16" s="268"/>
      <c r="C16" s="268"/>
      <c r="D16" s="268"/>
      <c r="E16" s="268"/>
      <c r="F16" s="268"/>
      <c r="G16" s="268"/>
      <c r="H16" s="268"/>
      <c r="I16" s="268"/>
      <c r="J16" s="269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270" t="s">
        <v>73</v>
      </c>
      <c r="B18" s="271"/>
      <c r="C18" s="271"/>
      <c r="D18" s="271"/>
      <c r="E18" s="271"/>
      <c r="F18" s="271"/>
      <c r="G18" s="271"/>
      <c r="H18" s="271"/>
      <c r="I18" s="271"/>
      <c r="J18" s="272"/>
    </row>
    <row r="19" spans="1:13" ht="12.75" customHeight="1">
      <c r="A19" s="261" t="s">
        <v>257</v>
      </c>
      <c r="B19" s="273"/>
      <c r="C19" s="273"/>
      <c r="D19" s="273"/>
      <c r="E19" s="273"/>
      <c r="F19" s="273"/>
      <c r="G19" s="273"/>
      <c r="H19" s="273"/>
      <c r="I19" s="273"/>
      <c r="J19" s="274"/>
    </row>
    <row r="20" spans="1:13">
      <c r="A20" s="275"/>
      <c r="B20" s="276"/>
      <c r="C20" s="276"/>
      <c r="D20" s="276"/>
      <c r="E20" s="276"/>
      <c r="F20" s="276"/>
      <c r="G20" s="276"/>
      <c r="H20" s="276"/>
      <c r="I20" s="276"/>
      <c r="J20" s="277"/>
    </row>
    <row r="21" spans="1:13">
      <c r="A21" s="278"/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3" ht="13.5" customHeight="1"/>
    <row r="23" spans="1:13" ht="26.25" customHeight="1">
      <c r="A23" s="281" t="s">
        <v>0</v>
      </c>
      <c r="B23" s="281"/>
      <c r="C23" s="282"/>
      <c r="D23" s="7">
        <f>'Presupuesto de Egresos'!P63</f>
        <v>100</v>
      </c>
      <c r="F23" s="281" t="s">
        <v>1</v>
      </c>
      <c r="G23" s="281"/>
      <c r="H23" s="281"/>
      <c r="I23" s="7">
        <f>'Egresos Ejercidos Reales'!P63</f>
        <v>100</v>
      </c>
    </row>
    <row r="24" spans="1:13">
      <c r="A24" s="201"/>
      <c r="B24" s="201"/>
      <c r="C24" s="201"/>
      <c r="D24" s="203"/>
      <c r="E24" s="1"/>
      <c r="F24" s="201"/>
      <c r="G24" s="201"/>
      <c r="H24" s="201"/>
      <c r="I24" s="202"/>
    </row>
    <row r="25" spans="1:13">
      <c r="A25" s="281" t="s">
        <v>2</v>
      </c>
      <c r="B25" s="281"/>
      <c r="C25" s="282"/>
      <c r="D25" s="63">
        <f>I23/D23</f>
        <v>1</v>
      </c>
      <c r="E25" s="8"/>
    </row>
    <row r="27" spans="1:13" s="3" customFormat="1">
      <c r="A27" s="9"/>
      <c r="B27" s="10"/>
      <c r="C27" s="10" t="s">
        <v>3</v>
      </c>
      <c r="D27" s="10"/>
      <c r="E27" s="11"/>
      <c r="G27" s="9"/>
      <c r="H27" s="10"/>
      <c r="I27" s="98" t="s">
        <v>66</v>
      </c>
      <c r="J27" s="11"/>
      <c r="K27" s="1"/>
      <c r="L27" s="1"/>
      <c r="M27" s="1"/>
    </row>
    <row r="28" spans="1:13" s="3" customFormat="1">
      <c r="A28" s="12" t="s">
        <v>4</v>
      </c>
      <c r="B28" s="283" t="s">
        <v>5</v>
      </c>
      <c r="C28" s="284"/>
      <c r="D28" s="13" t="s">
        <v>6</v>
      </c>
      <c r="E28" s="14"/>
      <c r="G28" s="12" t="s">
        <v>4</v>
      </c>
      <c r="H28" s="283" t="s">
        <v>68</v>
      </c>
      <c r="I28" s="284"/>
      <c r="J28" s="15" t="s">
        <v>7</v>
      </c>
      <c r="K28" s="1"/>
      <c r="L28" s="1"/>
      <c r="M28" s="1"/>
    </row>
    <row r="29" spans="1:13" s="3" customFormat="1">
      <c r="A29" s="16">
        <v>43131</v>
      </c>
      <c r="B29" s="251">
        <f>'Presupuesto de Egresos'!D63</f>
        <v>100</v>
      </c>
      <c r="C29" s="252"/>
      <c r="D29" s="251">
        <f>'Egresos Ejercidos Reales'!D63</f>
        <v>100</v>
      </c>
      <c r="E29" s="252"/>
      <c r="G29" s="16">
        <v>43131</v>
      </c>
      <c r="H29" s="16"/>
      <c r="I29" s="59" t="e">
        <f>('componentes POA'!I44+'componentes POA'!I101+'componentes POA'!I158+'componentes POA'!I215+'componentes POA'!I343+'componentes POA'!I400+'componentes POA'!I457+'componentes POA'!I514)/8</f>
        <v>#DIV/0!</v>
      </c>
      <c r="J29" s="59" t="e">
        <f>('componentes POA'!J44+'componentes POA'!J101+'componentes POA'!J158+'componentes POA'!J215+'componentes POA'!J343+'componentes POA'!J400+'componentes POA'!J457+'componentes POA'!J514)/8</f>
        <v>#DIV/0!</v>
      </c>
      <c r="K29" s="1"/>
      <c r="L29" s="1"/>
      <c r="M29" s="1"/>
    </row>
    <row r="30" spans="1:13" s="3" customFormat="1">
      <c r="A30" s="17">
        <v>43159</v>
      </c>
      <c r="B30" s="253">
        <f>'Presupuesto de Egresos'!E63</f>
        <v>0</v>
      </c>
      <c r="C30" s="254"/>
      <c r="D30" s="253">
        <f>'Egresos Ejercidos Reales'!E63</f>
        <v>0</v>
      </c>
      <c r="E30" s="254"/>
      <c r="G30" s="17">
        <v>43159</v>
      </c>
      <c r="H30" s="17"/>
      <c r="I30" s="60" t="e">
        <f>('componentes POA'!I45+'componentes POA'!I102+'componentes POA'!I159+'componentes POA'!I216+'componentes POA'!I344+'componentes POA'!I401+'componentes POA'!I458+'componentes POA'!I515)/8</f>
        <v>#DIV/0!</v>
      </c>
      <c r="J30" s="60" t="e">
        <f>('componentes POA'!J45+'componentes POA'!J102+'componentes POA'!J159+'componentes POA'!J216+'componentes POA'!J344+'componentes POA'!J401+'componentes POA'!J458+'componentes POA'!J515)/8</f>
        <v>#DIV/0!</v>
      </c>
      <c r="K30" s="1"/>
      <c r="L30" s="1"/>
      <c r="M30" s="1"/>
    </row>
    <row r="31" spans="1:13" s="3" customFormat="1">
      <c r="A31" s="16">
        <v>43190</v>
      </c>
      <c r="B31" s="251">
        <f>'Presupuesto de Egresos'!F63</f>
        <v>0</v>
      </c>
      <c r="C31" s="252"/>
      <c r="D31" s="251">
        <f>'Egresos Ejercidos Reales'!F63</f>
        <v>0</v>
      </c>
      <c r="E31" s="252"/>
      <c r="G31" s="16">
        <v>43190</v>
      </c>
      <c r="H31" s="16"/>
      <c r="I31" s="59" t="e">
        <f>('componentes POA'!I46+'componentes POA'!I103+'componentes POA'!I160+'componentes POA'!I217+'componentes POA'!I345+'componentes POA'!I402+'componentes POA'!I459+'componentes POA'!I516)/8</f>
        <v>#DIV/0!</v>
      </c>
      <c r="J31" s="59" t="e">
        <f>('componentes POA'!J46+'componentes POA'!J103+'componentes POA'!J160+'componentes POA'!J217+'componentes POA'!J345+'componentes POA'!J402+'componentes POA'!J459+'componentes POA'!J516)/8</f>
        <v>#DIV/0!</v>
      </c>
      <c r="K31" s="1"/>
      <c r="L31" s="1"/>
      <c r="M31" s="1"/>
    </row>
    <row r="32" spans="1:13" s="3" customFormat="1">
      <c r="A32" s="17">
        <v>43220</v>
      </c>
      <c r="B32" s="253">
        <f>'Presupuesto de Egresos'!G63</f>
        <v>0</v>
      </c>
      <c r="C32" s="254"/>
      <c r="D32" s="253">
        <f>'Egresos Ejercidos Reales'!G63</f>
        <v>0</v>
      </c>
      <c r="E32" s="254"/>
      <c r="G32" s="17">
        <v>43220</v>
      </c>
      <c r="H32" s="17"/>
      <c r="I32" s="60" t="e">
        <f>('componentes POA'!I47+'componentes POA'!I104+'componentes POA'!I161+'componentes POA'!I218+'componentes POA'!I346+'componentes POA'!I403+'componentes POA'!I460+'componentes POA'!I517)/8</f>
        <v>#DIV/0!</v>
      </c>
      <c r="J32" s="60" t="e">
        <f>('componentes POA'!J47+'componentes POA'!J104+'componentes POA'!J161+'componentes POA'!J218+'componentes POA'!J346+'componentes POA'!J403+'componentes POA'!J460+'componentes POA'!J517)/8</f>
        <v>#DIV/0!</v>
      </c>
      <c r="K32" s="1"/>
      <c r="L32" s="1"/>
      <c r="M32" s="1"/>
    </row>
    <row r="33" spans="1:13" s="3" customFormat="1">
      <c r="A33" s="16">
        <v>43251</v>
      </c>
      <c r="B33" s="251">
        <f>'Presupuesto de Egresos'!H63</f>
        <v>0</v>
      </c>
      <c r="C33" s="252"/>
      <c r="D33" s="251">
        <f>'Egresos Ejercidos Reales'!H63</f>
        <v>0</v>
      </c>
      <c r="E33" s="252"/>
      <c r="G33" s="16">
        <v>43251</v>
      </c>
      <c r="H33" s="16"/>
      <c r="I33" s="59" t="e">
        <f>('componentes POA'!I48+'componentes POA'!I105+'componentes POA'!I162+'componentes POA'!I219+'componentes POA'!I347+'componentes POA'!I404+'componentes POA'!I461+'componentes POA'!I518)/8</f>
        <v>#DIV/0!</v>
      </c>
      <c r="J33" s="59" t="e">
        <f>('componentes POA'!J48+'componentes POA'!J105+'componentes POA'!J162+'componentes POA'!J219+'componentes POA'!J347+'componentes POA'!J404+'componentes POA'!J461+'componentes POA'!J518)/8</f>
        <v>#DIV/0!</v>
      </c>
      <c r="K33" s="1"/>
      <c r="L33" s="1"/>
      <c r="M33" s="1"/>
    </row>
    <row r="34" spans="1:13" s="3" customFormat="1">
      <c r="A34" s="17">
        <v>43281</v>
      </c>
      <c r="B34" s="253">
        <f>'Presupuesto de Egresos'!I63</f>
        <v>0</v>
      </c>
      <c r="C34" s="254"/>
      <c r="D34" s="253">
        <f>'Egresos Ejercidos Reales'!I63</f>
        <v>0</v>
      </c>
      <c r="E34" s="254"/>
      <c r="G34" s="17">
        <v>43281</v>
      </c>
      <c r="H34" s="17"/>
      <c r="I34" s="60" t="e">
        <f>('componentes POA'!I49+'componentes POA'!I106+'componentes POA'!I163+'componentes POA'!I220+'componentes POA'!I348+'componentes POA'!I405+'componentes POA'!I462+'componentes POA'!I519)/8</f>
        <v>#DIV/0!</v>
      </c>
      <c r="J34" s="60" t="e">
        <f>('componentes POA'!J49+'componentes POA'!J106+'componentes POA'!J163+'componentes POA'!J220+'componentes POA'!J348+'componentes POA'!J405+'componentes POA'!J462+'componentes POA'!J519)/8</f>
        <v>#DIV/0!</v>
      </c>
      <c r="K34" s="1"/>
      <c r="L34" s="1"/>
      <c r="M34" s="1"/>
    </row>
    <row r="35" spans="1:13" s="3" customFormat="1">
      <c r="A35" s="16">
        <v>43312</v>
      </c>
      <c r="B35" s="251">
        <f>'Presupuesto de Egresos'!J63</f>
        <v>0</v>
      </c>
      <c r="C35" s="252"/>
      <c r="D35" s="251">
        <f>'Egresos Ejercidos Reales'!J63</f>
        <v>0</v>
      </c>
      <c r="E35" s="252"/>
      <c r="G35" s="16">
        <v>43312</v>
      </c>
      <c r="H35" s="16"/>
      <c r="I35" s="59" t="e">
        <f>('componentes POA'!I50+'componentes POA'!I107+'componentes POA'!I164+'componentes POA'!I221+'componentes POA'!I349+'componentes POA'!I406+'componentes POA'!I463+'componentes POA'!I520)/8</f>
        <v>#DIV/0!</v>
      </c>
      <c r="J35" s="59" t="e">
        <f>('componentes POA'!J50+'componentes POA'!J107+'componentes POA'!J164+'componentes POA'!J221+'componentes POA'!J349+'componentes POA'!J406+'componentes POA'!J463+'componentes POA'!J520)/8</f>
        <v>#DIV/0!</v>
      </c>
      <c r="K35" s="1"/>
      <c r="L35" s="1"/>
      <c r="M35" s="1"/>
    </row>
    <row r="36" spans="1:13" s="3" customFormat="1">
      <c r="A36" s="17">
        <v>43343</v>
      </c>
      <c r="B36" s="253">
        <f>'Presupuesto de Egresos'!K63</f>
        <v>0</v>
      </c>
      <c r="C36" s="254"/>
      <c r="D36" s="253">
        <f>'Egresos Ejercidos Reales'!K63</f>
        <v>0</v>
      </c>
      <c r="E36" s="254"/>
      <c r="G36" s="17">
        <v>43343</v>
      </c>
      <c r="H36" s="17"/>
      <c r="I36" s="60" t="e">
        <f>('componentes POA'!I51+'componentes POA'!I108+'componentes POA'!I165+'componentes POA'!I222+'componentes POA'!I350+'componentes POA'!I407+'componentes POA'!I464+'componentes POA'!I521)/8</f>
        <v>#DIV/0!</v>
      </c>
      <c r="J36" s="60" t="e">
        <f>('componentes POA'!J51+'componentes POA'!J108+'componentes POA'!J165+'componentes POA'!J222+'componentes POA'!J350+'componentes POA'!J407+'componentes POA'!J464+'componentes POA'!J521)/8</f>
        <v>#DIV/0!</v>
      </c>
      <c r="K36" s="1"/>
      <c r="L36" s="1"/>
      <c r="M36" s="1"/>
    </row>
    <row r="37" spans="1:13" s="3" customFormat="1">
      <c r="A37" s="16">
        <v>43373</v>
      </c>
      <c r="B37" s="251">
        <f>'Presupuesto de Egresos'!L63</f>
        <v>0</v>
      </c>
      <c r="C37" s="252"/>
      <c r="D37" s="251">
        <f>'Egresos Ejercidos Reales'!L63</f>
        <v>0</v>
      </c>
      <c r="E37" s="252"/>
      <c r="G37" s="16">
        <v>43373</v>
      </c>
      <c r="H37" s="16"/>
      <c r="I37" s="59" t="e">
        <f>('componentes POA'!I52+'componentes POA'!I109+'componentes POA'!I166+'componentes POA'!I223+'componentes POA'!I351+'componentes POA'!I408+'componentes POA'!I465+'componentes POA'!I522)/8</f>
        <v>#DIV/0!</v>
      </c>
      <c r="J37" s="59" t="e">
        <f>('componentes POA'!J52+'componentes POA'!J109+'componentes POA'!J166+'componentes POA'!J223+'componentes POA'!J351+'componentes POA'!J408+'componentes POA'!J465+'componentes POA'!J522)/8</f>
        <v>#DIV/0!</v>
      </c>
      <c r="K37" s="1"/>
      <c r="L37" s="1"/>
      <c r="M37" s="1"/>
    </row>
    <row r="38" spans="1:13" s="3" customFormat="1">
      <c r="A38" s="17">
        <v>43404</v>
      </c>
      <c r="B38" s="253">
        <f>'Presupuesto de Egresos'!M63</f>
        <v>0</v>
      </c>
      <c r="C38" s="254"/>
      <c r="D38" s="253">
        <f>'Egresos Ejercidos Reales'!M63</f>
        <v>0</v>
      </c>
      <c r="E38" s="254"/>
      <c r="G38" s="17">
        <v>43404</v>
      </c>
      <c r="H38" s="17"/>
      <c r="I38" s="60" t="e">
        <f>('componentes POA'!I53+'componentes POA'!I110+'componentes POA'!I167+'componentes POA'!I224+'componentes POA'!I352+'componentes POA'!I409+'componentes POA'!I466+'componentes POA'!I523)/8</f>
        <v>#DIV/0!</v>
      </c>
      <c r="J38" s="60" t="e">
        <f>('componentes POA'!J53+'componentes POA'!J110+'componentes POA'!J167+'componentes POA'!J224+'componentes POA'!J352+'componentes POA'!J409+'componentes POA'!J466+'componentes POA'!J523)/8</f>
        <v>#DIV/0!</v>
      </c>
      <c r="K38" s="1"/>
      <c r="L38" s="1"/>
      <c r="M38" s="1"/>
    </row>
    <row r="39" spans="1:13" s="3" customFormat="1">
      <c r="A39" s="16">
        <v>43434</v>
      </c>
      <c r="B39" s="251">
        <f>'Presupuesto de Egresos'!N63</f>
        <v>0</v>
      </c>
      <c r="C39" s="252"/>
      <c r="D39" s="251">
        <f>'Egresos Ejercidos Reales'!N63</f>
        <v>0</v>
      </c>
      <c r="E39" s="252"/>
      <c r="G39" s="16">
        <v>43434</v>
      </c>
      <c r="H39" s="16"/>
      <c r="I39" s="59" t="e">
        <f>('componentes POA'!I54+'componentes POA'!I111+'componentes POA'!I168+'componentes POA'!I225+'componentes POA'!I353+'componentes POA'!I410+'componentes POA'!I467+'componentes POA'!I524)/8</f>
        <v>#DIV/0!</v>
      </c>
      <c r="J39" s="59" t="e">
        <f>('componentes POA'!J54+'componentes POA'!J111+'componentes POA'!J168+'componentes POA'!J225+'componentes POA'!J353+'componentes POA'!J410+'componentes POA'!J467+'componentes POA'!J524)/8</f>
        <v>#DIV/0!</v>
      </c>
      <c r="K39" s="1"/>
      <c r="L39" s="1"/>
      <c r="M39" s="1"/>
    </row>
    <row r="40" spans="1:13" s="3" customFormat="1">
      <c r="A40" s="17">
        <v>43465</v>
      </c>
      <c r="B40" s="253">
        <f>'Presupuesto de Egresos'!O63</f>
        <v>0</v>
      </c>
      <c r="C40" s="254"/>
      <c r="D40" s="253">
        <f>'Egresos Ejercidos Reales'!O63</f>
        <v>0</v>
      </c>
      <c r="E40" s="254"/>
      <c r="G40" s="17">
        <v>43465</v>
      </c>
      <c r="H40" s="17"/>
      <c r="I40" s="60" t="e">
        <f>('componentes POA'!I55+'componentes POA'!I112+'componentes POA'!I169+'componentes POA'!I226+'componentes POA'!I354+'componentes POA'!I411+'componentes POA'!I468+'componentes POA'!I525)/8</f>
        <v>#DIV/0!</v>
      </c>
      <c r="J40" s="60" t="e">
        <f>('componentes POA'!J55+'componentes POA'!J112+'componentes POA'!J169+'componentes POA'!J226+'componentes POA'!J354+'componentes POA'!J411+'componentes POA'!J468+'componentes POA'!J525)/8</f>
        <v>#DIV/0!</v>
      </c>
      <c r="K40" s="1"/>
      <c r="L40" s="1"/>
      <c r="M40" s="1"/>
    </row>
    <row r="41" spans="1:13" s="3" customFormat="1">
      <c r="B41" s="255">
        <f>SUM(B29:C40)</f>
        <v>100</v>
      </c>
      <c r="C41" s="256"/>
      <c r="D41" s="255">
        <f>SUM(D29:E40)</f>
        <v>100</v>
      </c>
      <c r="E41" s="256"/>
      <c r="F41" s="18"/>
      <c r="H41" s="61"/>
      <c r="I41" s="62" t="e">
        <f>I40</f>
        <v>#DIV/0!</v>
      </c>
      <c r="J41" s="64" t="e">
        <f>J40</f>
        <v>#DIV/0!</v>
      </c>
      <c r="K41" s="1"/>
      <c r="L41" s="1"/>
      <c r="M41" s="1"/>
    </row>
    <row r="43" spans="1:13">
      <c r="A43" s="242" t="s">
        <v>67</v>
      </c>
      <c r="B43" s="243"/>
      <c r="C43" s="244"/>
      <c r="D43" s="115" t="s">
        <v>78</v>
      </c>
      <c r="E43" s="116">
        <v>10</v>
      </c>
      <c r="F43" s="114" t="str">
        <f>VLOOKUP(E43,nombremes,2,FALSE)</f>
        <v>Octubre</v>
      </c>
      <c r="G43" s="242" t="s">
        <v>8</v>
      </c>
      <c r="H43" s="243"/>
      <c r="I43" s="244"/>
      <c r="J43" s="1"/>
    </row>
    <row r="44" spans="1:13">
      <c r="A44" s="248" t="s">
        <v>9</v>
      </c>
      <c r="B44" s="250"/>
      <c r="C44" s="249"/>
      <c r="D44" s="248" t="s">
        <v>68</v>
      </c>
      <c r="E44" s="249"/>
      <c r="F44" s="79" t="s">
        <v>7</v>
      </c>
      <c r="G44" s="248" t="s">
        <v>68</v>
      </c>
      <c r="H44" s="249"/>
      <c r="I44" s="79" t="s">
        <v>7</v>
      </c>
      <c r="J44" s="1"/>
    </row>
    <row r="45" spans="1:13">
      <c r="A45" s="233" t="str">
        <f>'componentes POA'!C3</f>
        <v>Mejoramiento de las vías de acceso de los caminos rurales y saca cosechas.</v>
      </c>
      <c r="B45" s="234"/>
      <c r="C45" s="235"/>
      <c r="D45" s="82">
        <f>VLOOKUP($E$43,compo1,2,FALSE)</f>
        <v>0</v>
      </c>
      <c r="E45" s="81"/>
      <c r="F45" s="82">
        <f>VLOOKUP($E$43,compo1,3,FALSE)</f>
        <v>0</v>
      </c>
      <c r="G45" s="82">
        <f>VLOOKUP($E$43,compo1,5,FALSE)</f>
        <v>30</v>
      </c>
      <c r="H45" s="81"/>
      <c r="I45" s="83">
        <f>VLOOKUP($E$43,compo1,6,FALSE)</f>
        <v>0</v>
      </c>
      <c r="J45" s="1"/>
    </row>
    <row r="46" spans="1:13">
      <c r="A46" s="236" t="str">
        <f>'componentes POA'!C60</f>
        <v>Fomento de cría de peces en el municipio</v>
      </c>
      <c r="B46" s="237"/>
      <c r="C46" s="238"/>
      <c r="D46" s="82">
        <f>VLOOKUP($E$43,compo2,2,FALSE)</f>
        <v>0</v>
      </c>
      <c r="E46" s="81"/>
      <c r="F46" s="82">
        <f>VLOOKUP($E$43,compo2,3,FALSE)</f>
        <v>0</v>
      </c>
      <c r="G46" s="82">
        <f>VLOOKUP($E$43,compo2,5,FALSE)</f>
        <v>100000</v>
      </c>
      <c r="H46" s="81"/>
      <c r="I46" s="83">
        <f>VLOOKUP($E$43,compo2,6,FALSE)</f>
        <v>58000</v>
      </c>
      <c r="J46" s="1"/>
    </row>
    <row r="47" spans="1:13">
      <c r="A47" s="236" t="str">
        <f>'componentes POA'!C117</f>
        <v>Reforestación de Zonas Naturales del Municipio</v>
      </c>
      <c r="B47" s="237"/>
      <c r="C47" s="238"/>
      <c r="D47" s="82">
        <f>VLOOKUP($E$43,compo3,2,FALSE)</f>
        <v>0</v>
      </c>
      <c r="E47" s="81"/>
      <c r="F47" s="82">
        <f>VLOOKUP($E$43,compo3,3,FALSE)</f>
        <v>0</v>
      </c>
      <c r="G47" s="82">
        <f>VLOOKUP($E$43,compo3,5,FALSE)</f>
        <v>7000</v>
      </c>
      <c r="H47" s="81"/>
      <c r="I47" s="83">
        <f>VLOOKUP($E$43,compo3,6,FALSE)</f>
        <v>4840</v>
      </c>
      <c r="J47" s="1"/>
    </row>
    <row r="48" spans="1:13">
      <c r="A48" s="239" t="str">
        <f>'componentes POA'!C174</f>
        <v>Desarrollo de Capacidades del Sector Rural</v>
      </c>
      <c r="B48" s="240"/>
      <c r="C48" s="241"/>
      <c r="D48" s="82">
        <f>VLOOKUP($E$43,compo4,2,FALSE)</f>
        <v>0</v>
      </c>
      <c r="E48" s="81"/>
      <c r="F48" s="82">
        <f>VLOOKUP($E$43,compo4,3,FALSE)</f>
        <v>0</v>
      </c>
      <c r="G48" s="82">
        <f>VLOOKUP($E$43,compo4,5,FALSE)</f>
        <v>2</v>
      </c>
      <c r="H48" s="81"/>
      <c r="I48" s="83">
        <f>VLOOKUP($E$43,compo4,6,FALSE)</f>
        <v>4</v>
      </c>
      <c r="J48" s="1"/>
    </row>
    <row r="49" spans="1:10">
      <c r="A49" s="239" t="str">
        <f>'componentes POA'!C302</f>
        <v>Organización de Reuniones</v>
      </c>
      <c r="B49" s="240"/>
      <c r="C49" s="241"/>
      <c r="D49" s="82">
        <f>VLOOKUP($E$43,compo5,2,FALSE)</f>
        <v>1</v>
      </c>
      <c r="E49" s="81"/>
      <c r="F49" s="82">
        <f>VLOOKUP($E$43,compo5,3,FALSE)</f>
        <v>0</v>
      </c>
      <c r="G49" s="82">
        <f>VLOOKUP($E$43,compo5,5,FALSE)</f>
        <v>10</v>
      </c>
      <c r="H49" s="81"/>
      <c r="I49" s="83">
        <f>VLOOKUP($E$43,compo5,6,FALSE)</f>
        <v>2</v>
      </c>
      <c r="J49" s="1"/>
    </row>
    <row r="50" spans="1:10">
      <c r="A50" s="239">
        <f>'componentes POA'!C359</f>
        <v>0</v>
      </c>
      <c r="B50" s="240"/>
      <c r="C50" s="241"/>
      <c r="D50" s="82">
        <f>VLOOKUP($E$43,compo6,2,FALSE)</f>
        <v>0</v>
      </c>
      <c r="E50" s="81"/>
      <c r="F50" s="82">
        <f>VLOOKUP($E$43,compo6,3,FALSE)</f>
        <v>0</v>
      </c>
      <c r="G50" s="82">
        <f>VLOOKUP($E$43,compo6,5,FALSE)</f>
        <v>0</v>
      </c>
      <c r="H50" s="81"/>
      <c r="I50" s="83">
        <f>VLOOKUP($E$43,compo6,6,FALSE)</f>
        <v>0</v>
      </c>
      <c r="J50" s="1"/>
    </row>
    <row r="51" spans="1:10">
      <c r="A51" s="245">
        <f>'componentes POA'!C416</f>
        <v>0</v>
      </c>
      <c r="B51" s="240"/>
      <c r="C51" s="241"/>
      <c r="D51" s="215">
        <f>VLOOKUP($E$43,compo7,2,FALSE)</f>
        <v>0</v>
      </c>
      <c r="E51" s="216"/>
      <c r="F51" s="82">
        <f>VLOOKUP($E$43,compo7,3,FALSE)</f>
        <v>0</v>
      </c>
      <c r="G51" s="215">
        <f>VLOOKUP($E$43,compo7,5,FALSE)</f>
        <v>0</v>
      </c>
      <c r="H51" s="216"/>
      <c r="I51" s="83">
        <f>VLOOKUP($E$43,compo7,6,FALSE)</f>
        <v>0</v>
      </c>
      <c r="J51" s="1"/>
    </row>
    <row r="52" spans="1:10">
      <c r="A52" s="246">
        <f>'componentes POA'!C473</f>
        <v>0</v>
      </c>
      <c r="B52" s="246"/>
      <c r="C52" s="247"/>
      <c r="D52" s="82">
        <f>VLOOKUP($E$43,compo8,2,FALSE)</f>
        <v>0</v>
      </c>
      <c r="E52" s="81"/>
      <c r="F52" s="232">
        <f>VLOOKUP($E$43,compo8,3,FALSE)</f>
        <v>0</v>
      </c>
      <c r="G52" s="82">
        <f>VLOOKUP($E$43,compo8,5,FALSE)</f>
        <v>0</v>
      </c>
      <c r="H52" s="81"/>
      <c r="I52" s="83">
        <f>VLOOKUP($E$43,compo8,6,FALSE)</f>
        <v>0</v>
      </c>
      <c r="J52" s="1"/>
    </row>
    <row r="53" spans="1:10">
      <c r="A53" s="38"/>
      <c r="B53" s="38"/>
      <c r="C53" s="38"/>
      <c r="D53" s="110"/>
      <c r="E53" s="34"/>
      <c r="F53" s="110"/>
      <c r="G53" s="110"/>
      <c r="J53" s="1"/>
    </row>
    <row r="54" spans="1:10">
      <c r="A54" s="242" t="s">
        <v>10</v>
      </c>
      <c r="B54" s="243"/>
      <c r="C54" s="244"/>
      <c r="D54" s="8"/>
      <c r="E54" s="8"/>
      <c r="F54" s="19"/>
      <c r="G54" s="8"/>
      <c r="J54" s="8"/>
    </row>
    <row r="55" spans="1:10">
      <c r="A55" s="248" t="s">
        <v>9</v>
      </c>
      <c r="B55" s="250"/>
      <c r="C55" s="249"/>
      <c r="D55" s="248" t="s">
        <v>68</v>
      </c>
      <c r="E55" s="249"/>
      <c r="F55" s="19"/>
      <c r="G55" s="8"/>
      <c r="J55" s="8"/>
    </row>
    <row r="56" spans="1:10">
      <c r="A56" s="233" t="str">
        <f t="shared" ref="A56:A63" si="0">A45</f>
        <v>Mejoramiento de las vías de acceso de los caminos rurales y saca cosechas.</v>
      </c>
      <c r="B56" s="234"/>
      <c r="C56" s="235"/>
      <c r="D56" s="80">
        <v>0.2</v>
      </c>
      <c r="E56" s="101"/>
      <c r="F56" s="19"/>
      <c r="G56" s="8"/>
      <c r="J56" s="8"/>
    </row>
    <row r="57" spans="1:10" ht="12.75" customHeight="1">
      <c r="A57" s="233" t="str">
        <f t="shared" si="0"/>
        <v>Fomento de cría de peces en el municipio</v>
      </c>
      <c r="B57" s="234"/>
      <c r="C57" s="235"/>
      <c r="D57" s="80">
        <v>0.2</v>
      </c>
      <c r="E57" s="101"/>
      <c r="F57" s="19"/>
      <c r="G57" s="8"/>
      <c r="J57" s="8"/>
    </row>
    <row r="58" spans="1:10" ht="12.75" customHeight="1">
      <c r="A58" s="233" t="str">
        <f t="shared" si="0"/>
        <v>Reforestación de Zonas Naturales del Municipio</v>
      </c>
      <c r="B58" s="234"/>
      <c r="C58" s="235"/>
      <c r="D58" s="80">
        <v>0.2</v>
      </c>
      <c r="E58" s="101"/>
      <c r="F58" s="19"/>
      <c r="G58" s="8"/>
      <c r="J58" s="8"/>
    </row>
    <row r="59" spans="1:10">
      <c r="A59" s="233" t="str">
        <f t="shared" si="0"/>
        <v>Desarrollo de Capacidades del Sector Rural</v>
      </c>
      <c r="B59" s="234"/>
      <c r="C59" s="235"/>
      <c r="D59" s="80">
        <v>0.2</v>
      </c>
      <c r="E59" s="101"/>
      <c r="F59" s="19"/>
      <c r="G59" s="8"/>
      <c r="J59" s="8"/>
    </row>
    <row r="60" spans="1:10">
      <c r="A60" s="233" t="str">
        <f t="shared" si="0"/>
        <v>Organización de Reuniones</v>
      </c>
      <c r="B60" s="234"/>
      <c r="C60" s="235"/>
      <c r="D60" s="80">
        <v>0.2</v>
      </c>
      <c r="E60" s="197"/>
      <c r="F60" s="19"/>
      <c r="G60" s="180"/>
      <c r="J60" s="180"/>
    </row>
    <row r="61" spans="1:10">
      <c r="A61" s="233">
        <f t="shared" si="0"/>
        <v>0</v>
      </c>
      <c r="B61" s="234"/>
      <c r="C61" s="235"/>
      <c r="D61" s="80"/>
      <c r="E61" s="197"/>
      <c r="F61" s="19"/>
      <c r="G61" s="180"/>
      <c r="J61" s="180"/>
    </row>
    <row r="62" spans="1:10">
      <c r="A62" s="233">
        <f t="shared" si="0"/>
        <v>0</v>
      </c>
      <c r="B62" s="234"/>
      <c r="C62" s="235"/>
      <c r="D62" s="80"/>
      <c r="E62" s="197"/>
      <c r="F62" s="19"/>
      <c r="G62" s="206"/>
      <c r="J62" s="206"/>
    </row>
    <row r="63" spans="1:10">
      <c r="A63" s="233">
        <f t="shared" si="0"/>
        <v>0</v>
      </c>
      <c r="B63" s="234"/>
      <c r="C63" s="235"/>
      <c r="D63" s="80"/>
      <c r="E63" s="197"/>
      <c r="F63" s="19"/>
      <c r="G63" s="213"/>
      <c r="J63" s="213"/>
    </row>
    <row r="64" spans="1:10">
      <c r="A64" s="38"/>
      <c r="B64" s="38"/>
      <c r="C64" s="38"/>
      <c r="D64" s="198">
        <f>SUM(D56:D63)</f>
        <v>1</v>
      </c>
      <c r="E64" s="199"/>
      <c r="F64" s="4"/>
      <c r="G64" s="184"/>
      <c r="H64" s="1"/>
      <c r="I64" s="1"/>
      <c r="J64" s="184"/>
    </row>
    <row r="65" spans="1:10">
      <c r="A65" s="38"/>
      <c r="B65" s="38"/>
      <c r="C65" s="38"/>
      <c r="D65" s="113"/>
      <c r="E65" s="200"/>
      <c r="F65" s="4"/>
      <c r="G65" s="184"/>
      <c r="H65" s="1"/>
      <c r="I65" s="1"/>
      <c r="J65" s="184"/>
    </row>
  </sheetData>
  <sheetProtection sheet="1" objects="1" scenarios="1"/>
  <protectedRanges>
    <protectedRange sqref="D56:E63" name="usodeltiempo_1"/>
    <protectedRange sqref="E43" name="mes_1"/>
    <protectedRange sqref="A19:J21" name="vision"/>
    <protectedRange sqref="C9:J9" name="dependencia"/>
    <protectedRange sqref="C11:J11" name="arearesponsable"/>
    <protectedRange sqref="A14:J16" name="mision"/>
  </protectedRanges>
  <mergeCells count="62">
    <mergeCell ref="A63:C63"/>
    <mergeCell ref="A18:J18"/>
    <mergeCell ref="A19:J21"/>
    <mergeCell ref="A23:C23"/>
    <mergeCell ref="F23:H23"/>
    <mergeCell ref="A25:C25"/>
    <mergeCell ref="B28:C28"/>
    <mergeCell ref="H28:I28"/>
    <mergeCell ref="B29:C29"/>
    <mergeCell ref="D29:E29"/>
    <mergeCell ref="B30:C30"/>
    <mergeCell ref="D30:E30"/>
    <mergeCell ref="B31:C31"/>
    <mergeCell ref="D31:E31"/>
    <mergeCell ref="B32:C32"/>
    <mergeCell ref="D32:E32"/>
    <mergeCell ref="A7:J7"/>
    <mergeCell ref="C9:J9"/>
    <mergeCell ref="C11:J11"/>
    <mergeCell ref="A13:J13"/>
    <mergeCell ref="A14:J16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A43:C43"/>
    <mergeCell ref="G43:I43"/>
    <mergeCell ref="A44:C44"/>
    <mergeCell ref="D44:E44"/>
    <mergeCell ref="G44:H44"/>
    <mergeCell ref="D55:E55"/>
    <mergeCell ref="A57:C57"/>
    <mergeCell ref="A58:C58"/>
    <mergeCell ref="A59:C59"/>
    <mergeCell ref="A55:C55"/>
    <mergeCell ref="A60:C60"/>
    <mergeCell ref="A61:C61"/>
    <mergeCell ref="A62:C62"/>
    <mergeCell ref="A45:C45"/>
    <mergeCell ref="A46:C46"/>
    <mergeCell ref="A47:C47"/>
    <mergeCell ref="A48:C48"/>
    <mergeCell ref="A54:C54"/>
    <mergeCell ref="A49:C49"/>
    <mergeCell ref="A50:C50"/>
    <mergeCell ref="A51:C51"/>
    <mergeCell ref="A52:C52"/>
    <mergeCell ref="A56:C56"/>
  </mergeCells>
  <pageMargins left="0.55000000000000004" right="0.44" top="0.38" bottom="0.38" header="0.3" footer="0.3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9"/>
  <sheetViews>
    <sheetView tabSelected="1" topLeftCell="A73" zoomScale="150" zoomScaleNormal="150" workbookViewId="0">
      <selection activeCell="J63" sqref="J63"/>
    </sheetView>
  </sheetViews>
  <sheetFormatPr baseColWidth="10" defaultColWidth="11.42578125" defaultRowHeight="12.75" zeroHeight="1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6"/>
      <c r="B1" s="66"/>
      <c r="C1" s="67" t="s">
        <v>40</v>
      </c>
      <c r="D1" s="66" t="str">
        <f>C3</f>
        <v>Mejoramiento de las vías de acceso de los caminos rurales y saca cosechas.</v>
      </c>
      <c r="E1" s="66"/>
      <c r="F1" s="66"/>
      <c r="G1" s="66"/>
      <c r="H1" s="66"/>
      <c r="I1" s="66"/>
      <c r="J1" s="66"/>
    </row>
    <row r="2" spans="1:10">
      <c r="I2" s="317" t="s">
        <v>208</v>
      </c>
      <c r="J2" s="318"/>
    </row>
    <row r="3" spans="1:10">
      <c r="A3" s="2" t="s">
        <v>11</v>
      </c>
      <c r="C3" s="330" t="s">
        <v>259</v>
      </c>
      <c r="D3" s="331"/>
      <c r="E3" s="331"/>
      <c r="F3" s="331"/>
      <c r="G3" s="332"/>
      <c r="H3" s="20"/>
      <c r="I3" s="131" t="s">
        <v>82</v>
      </c>
      <c r="J3" s="133">
        <f>beneficiarios!N8</f>
        <v>0</v>
      </c>
    </row>
    <row r="4" spans="1:10">
      <c r="A4" s="2" t="s">
        <v>12</v>
      </c>
      <c r="C4" s="330" t="s">
        <v>287</v>
      </c>
      <c r="D4" s="331"/>
      <c r="E4" s="331"/>
      <c r="F4" s="331"/>
      <c r="G4" s="332"/>
      <c r="H4" s="20"/>
      <c r="I4" s="131" t="s">
        <v>205</v>
      </c>
      <c r="J4" s="190">
        <f>beneficiarios!N9</f>
        <v>0</v>
      </c>
    </row>
    <row r="5" spans="1:10">
      <c r="A5" s="128" t="s">
        <v>13</v>
      </c>
      <c r="C5" s="330" t="s">
        <v>258</v>
      </c>
      <c r="D5" s="331"/>
      <c r="E5" s="331"/>
      <c r="F5" s="331"/>
      <c r="G5" s="332"/>
      <c r="H5" s="20"/>
      <c r="I5" s="132" t="s">
        <v>206</v>
      </c>
      <c r="J5" s="190">
        <f>beneficiarios!N10</f>
        <v>0</v>
      </c>
    </row>
    <row r="6" spans="1:10" ht="25.5">
      <c r="A6" s="128" t="s">
        <v>217</v>
      </c>
      <c r="B6" s="135"/>
      <c r="C6" s="333" t="s">
        <v>226</v>
      </c>
      <c r="D6" s="334"/>
      <c r="E6" s="334"/>
      <c r="F6" s="334"/>
      <c r="G6" s="335"/>
      <c r="H6" s="20"/>
      <c r="I6" s="132" t="s">
        <v>207</v>
      </c>
      <c r="J6" s="190">
        <f>beneficiarios!N11</f>
        <v>0</v>
      </c>
    </row>
    <row r="7" spans="1:10">
      <c r="A7" s="1"/>
    </row>
    <row r="8" spans="1:10">
      <c r="A8" s="2" t="s">
        <v>15</v>
      </c>
      <c r="C8" s="310">
        <v>43108</v>
      </c>
      <c r="D8" s="314"/>
      <c r="F8" s="127" t="s">
        <v>16</v>
      </c>
      <c r="G8" s="40"/>
      <c r="I8" s="310">
        <v>43373</v>
      </c>
      <c r="J8" s="314"/>
    </row>
    <row r="9" spans="1:10"/>
    <row r="10" spans="1:10" ht="12.75" customHeight="1">
      <c r="A10" s="312" t="s">
        <v>76</v>
      </c>
      <c r="B10" s="313"/>
      <c r="C10" s="310">
        <v>43373</v>
      </c>
      <c r="D10" s="314"/>
      <c r="E10" s="20"/>
      <c r="F10" s="343" t="s">
        <v>218</v>
      </c>
      <c r="G10" s="343"/>
      <c r="H10" s="343"/>
      <c r="I10" s="315" t="s">
        <v>235</v>
      </c>
      <c r="J10" s="316"/>
    </row>
    <row r="11" spans="1:10" ht="13.5" thickBot="1"/>
    <row r="12" spans="1:10" ht="25.5" customHeight="1" thickBot="1">
      <c r="A12" s="285" t="s">
        <v>81</v>
      </c>
      <c r="B12" s="286"/>
      <c r="C12" s="287" t="s">
        <v>285</v>
      </c>
      <c r="D12" s="288"/>
      <c r="E12" s="285" t="s">
        <v>77</v>
      </c>
      <c r="F12" s="286"/>
      <c r="G12" s="287" t="s">
        <v>263</v>
      </c>
      <c r="H12" s="288"/>
      <c r="I12" s="124" t="s">
        <v>85</v>
      </c>
      <c r="J12" s="125" t="s">
        <v>110</v>
      </c>
    </row>
    <row r="13" spans="1:10"/>
    <row r="14" spans="1:10">
      <c r="A14" s="21" t="s">
        <v>74</v>
      </c>
      <c r="C14" s="289" t="s">
        <v>227</v>
      </c>
      <c r="D14" s="290"/>
      <c r="E14" s="290"/>
      <c r="F14" s="290"/>
      <c r="G14" s="290"/>
      <c r="H14" s="290"/>
      <c r="I14" s="290"/>
      <c r="J14" s="291"/>
    </row>
    <row r="15" spans="1:10">
      <c r="A15" s="22"/>
      <c r="C15" s="292"/>
      <c r="D15" s="336"/>
      <c r="E15" s="336"/>
      <c r="F15" s="336"/>
      <c r="G15" s="336"/>
      <c r="H15" s="336"/>
      <c r="I15" s="336"/>
      <c r="J15" s="294"/>
    </row>
    <row r="16" spans="1:10">
      <c r="A16" s="1"/>
      <c r="C16" s="292"/>
      <c r="D16" s="336"/>
      <c r="E16" s="336"/>
      <c r="F16" s="336"/>
      <c r="G16" s="336"/>
      <c r="H16" s="336"/>
      <c r="I16" s="336"/>
      <c r="J16" s="294"/>
    </row>
    <row r="17" spans="1:10">
      <c r="A17" s="1"/>
      <c r="C17" s="295"/>
      <c r="D17" s="296"/>
      <c r="E17" s="296"/>
      <c r="F17" s="296"/>
      <c r="G17" s="296"/>
      <c r="H17" s="296"/>
      <c r="I17" s="296"/>
      <c r="J17" s="297"/>
    </row>
    <row r="18" spans="1:10"/>
    <row r="19" spans="1:10">
      <c r="A19" s="21" t="s">
        <v>38</v>
      </c>
      <c r="C19" s="54" t="s">
        <v>264</v>
      </c>
      <c r="D19" s="84"/>
      <c r="E19" s="84"/>
      <c r="F19" s="84"/>
      <c r="G19" s="84"/>
      <c r="H19" s="84"/>
      <c r="I19" s="84"/>
      <c r="J19" s="85"/>
    </row>
    <row r="20" spans="1:10">
      <c r="A20" s="22" t="s">
        <v>39</v>
      </c>
      <c r="C20" s="126" t="s">
        <v>265</v>
      </c>
      <c r="D20" s="86"/>
      <c r="E20" s="86"/>
      <c r="F20" s="86"/>
      <c r="G20" s="86"/>
      <c r="H20" s="86"/>
      <c r="I20" s="86"/>
      <c r="J20" s="87"/>
    </row>
    <row r="21" spans="1:10">
      <c r="C21" s="126" t="s">
        <v>266</v>
      </c>
      <c r="D21" s="86"/>
      <c r="E21" s="86"/>
      <c r="F21" s="86"/>
      <c r="G21" s="86"/>
      <c r="H21" s="86"/>
      <c r="I21" s="86"/>
      <c r="J21" s="87"/>
    </row>
    <row r="22" spans="1:10">
      <c r="C22" s="52" t="s">
        <v>260</v>
      </c>
      <c r="D22" s="86"/>
      <c r="E22" s="86"/>
      <c r="F22" s="86"/>
      <c r="G22" s="86"/>
      <c r="H22" s="86"/>
      <c r="I22" s="86"/>
      <c r="J22" s="87"/>
    </row>
    <row r="23" spans="1:10">
      <c r="C23" s="53"/>
      <c r="D23" s="88"/>
      <c r="E23" s="88"/>
      <c r="F23" s="88"/>
      <c r="G23" s="88"/>
      <c r="H23" s="88"/>
      <c r="I23" s="88"/>
      <c r="J23" s="89"/>
    </row>
    <row r="24" spans="1:10"/>
    <row r="25" spans="1:10">
      <c r="A25" s="21" t="s">
        <v>37</v>
      </c>
      <c r="C25" s="54" t="s">
        <v>262</v>
      </c>
      <c r="D25" s="84"/>
      <c r="E25" s="84"/>
      <c r="F25" s="84"/>
      <c r="G25" s="84"/>
      <c r="H25" s="84"/>
      <c r="I25" s="84"/>
      <c r="J25" s="85"/>
    </row>
    <row r="26" spans="1:10">
      <c r="A26" s="22"/>
      <c r="C26" s="126" t="s">
        <v>261</v>
      </c>
      <c r="D26" s="86"/>
      <c r="E26" s="86"/>
      <c r="F26" s="86"/>
      <c r="G26" s="86"/>
      <c r="H26" s="86"/>
      <c r="I26" s="86"/>
      <c r="J26" s="87"/>
    </row>
    <row r="27" spans="1:10">
      <c r="C27" s="126"/>
      <c r="D27" s="86"/>
      <c r="E27" s="86"/>
      <c r="F27" s="86"/>
      <c r="G27" s="86"/>
      <c r="H27" s="86"/>
      <c r="I27" s="86"/>
      <c r="J27" s="87"/>
    </row>
    <row r="28" spans="1:10">
      <c r="C28" s="126"/>
      <c r="D28" s="86"/>
      <c r="E28" s="86"/>
      <c r="F28" s="86"/>
      <c r="G28" s="86"/>
      <c r="H28" s="86"/>
      <c r="I28" s="86"/>
      <c r="J28" s="87"/>
    </row>
    <row r="29" spans="1:10">
      <c r="C29" s="53"/>
      <c r="D29" s="88"/>
      <c r="E29" s="88"/>
      <c r="F29" s="88"/>
      <c r="G29" s="88"/>
      <c r="H29" s="88"/>
      <c r="I29" s="88"/>
      <c r="J29" s="89"/>
    </row>
    <row r="30" spans="1:10"/>
    <row r="31" spans="1:10">
      <c r="A31" s="21" t="s">
        <v>18</v>
      </c>
      <c r="C31" s="58" t="s">
        <v>267</v>
      </c>
      <c r="D31" s="90"/>
      <c r="E31" s="90"/>
      <c r="F31" s="90"/>
      <c r="G31" s="90"/>
      <c r="H31" s="90"/>
      <c r="I31" s="90"/>
      <c r="J31" s="91"/>
    </row>
    <row r="32" spans="1:10">
      <c r="A32" s="22"/>
      <c r="C32" s="55" t="s">
        <v>228</v>
      </c>
      <c r="D32" s="92"/>
      <c r="E32" s="92"/>
      <c r="F32" s="92"/>
      <c r="G32" s="92"/>
      <c r="H32" s="92"/>
      <c r="I32" s="92"/>
      <c r="J32" s="93"/>
    </row>
    <row r="33" spans="1:10">
      <c r="C33" s="55" t="s">
        <v>229</v>
      </c>
      <c r="D33" s="92"/>
      <c r="E33" s="92"/>
      <c r="F33" s="92"/>
      <c r="G33" s="92"/>
      <c r="H33" s="92"/>
      <c r="I33" s="92"/>
      <c r="J33" s="93"/>
    </row>
    <row r="34" spans="1:10">
      <c r="C34" s="55" t="s">
        <v>268</v>
      </c>
      <c r="D34" s="92"/>
      <c r="E34" s="92"/>
      <c r="F34" s="92"/>
      <c r="G34" s="92"/>
      <c r="H34" s="92"/>
      <c r="I34" s="92"/>
      <c r="J34" s="93"/>
    </row>
    <row r="35" spans="1:10">
      <c r="C35" s="55" t="s">
        <v>269</v>
      </c>
      <c r="D35" s="92"/>
      <c r="E35" s="92"/>
      <c r="F35" s="92"/>
      <c r="G35" s="92"/>
      <c r="H35" s="92"/>
      <c r="I35" s="92"/>
      <c r="J35" s="93"/>
    </row>
    <row r="36" spans="1:10">
      <c r="C36" s="55" t="s">
        <v>270</v>
      </c>
      <c r="D36" s="92"/>
      <c r="E36" s="92"/>
      <c r="F36" s="92"/>
      <c r="G36" s="92"/>
      <c r="H36" s="92"/>
      <c r="I36" s="92"/>
      <c r="J36" s="93"/>
    </row>
    <row r="37" spans="1:10">
      <c r="C37" s="55" t="s">
        <v>271</v>
      </c>
      <c r="D37" s="92"/>
      <c r="E37" s="92"/>
      <c r="F37" s="92"/>
      <c r="G37" s="92"/>
      <c r="H37" s="92"/>
      <c r="I37" s="92"/>
      <c r="J37" s="93"/>
    </row>
    <row r="38" spans="1:10">
      <c r="C38" s="57"/>
      <c r="D38" s="95"/>
      <c r="E38" s="95"/>
      <c r="F38" s="95"/>
      <c r="G38" s="95"/>
      <c r="H38" s="95"/>
      <c r="I38" s="95"/>
      <c r="J38" s="96"/>
    </row>
    <row r="39" spans="1:10"/>
    <row r="40" spans="1:10">
      <c r="A40" s="2" t="s">
        <v>19</v>
      </c>
      <c r="C40" s="337" t="s">
        <v>351</v>
      </c>
      <c r="D40" s="311"/>
      <c r="F40" s="338" t="s">
        <v>20</v>
      </c>
      <c r="G40" s="339"/>
      <c r="I40" s="337"/>
      <c r="J40" s="311"/>
    </row>
    <row r="41" spans="1:10">
      <c r="A41" s="4"/>
      <c r="B41" s="1"/>
      <c r="C41" s="103"/>
      <c r="D41" s="103"/>
      <c r="E41" s="1"/>
      <c r="F41" s="103"/>
      <c r="G41" s="103"/>
      <c r="I41" s="8"/>
      <c r="J41" s="8"/>
    </row>
    <row r="42" spans="1:10">
      <c r="A42" s="23"/>
      <c r="B42" s="97" t="s">
        <v>67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2" t="s">
        <v>68</v>
      </c>
      <c r="D43" s="42" t="s">
        <v>80</v>
      </c>
      <c r="E43" s="51"/>
      <c r="F43" s="99" t="s">
        <v>69</v>
      </c>
      <c r="G43" s="45" t="s">
        <v>21</v>
      </c>
      <c r="H43" s="43"/>
      <c r="I43" s="44" t="s">
        <v>22</v>
      </c>
      <c r="J43" s="44" t="s">
        <v>23</v>
      </c>
    </row>
    <row r="44" spans="1:10">
      <c r="A44" s="16">
        <v>43131</v>
      </c>
      <c r="B44" s="118">
        <v>1</v>
      </c>
      <c r="C44" s="24">
        <v>0</v>
      </c>
      <c r="D44" s="112"/>
      <c r="E44" s="117"/>
      <c r="F44" s="25">
        <f>C44</f>
        <v>0</v>
      </c>
      <c r="G44" s="26">
        <f>D44</f>
        <v>0</v>
      </c>
      <c r="H44" s="27"/>
      <c r="I44" s="28">
        <f t="shared" ref="I44:J55" si="0">F44/$F$56</f>
        <v>0</v>
      </c>
      <c r="J44" s="28">
        <f t="shared" si="0"/>
        <v>0</v>
      </c>
    </row>
    <row r="45" spans="1:10">
      <c r="A45" s="17">
        <v>43159</v>
      </c>
      <c r="B45" s="119">
        <v>2</v>
      </c>
      <c r="C45" s="15">
        <v>7</v>
      </c>
      <c r="D45" s="111">
        <v>0</v>
      </c>
      <c r="E45" s="14"/>
      <c r="F45" s="29">
        <f t="shared" ref="F45:G55" si="1">C45+F44</f>
        <v>7</v>
      </c>
      <c r="G45" s="30">
        <f t="shared" si="1"/>
        <v>0</v>
      </c>
      <c r="H45" s="31"/>
      <c r="I45" s="32">
        <f t="shared" si="0"/>
        <v>0.23333333333333334</v>
      </c>
      <c r="J45" s="32">
        <f t="shared" si="0"/>
        <v>0</v>
      </c>
    </row>
    <row r="46" spans="1:10">
      <c r="A46" s="16">
        <v>43190</v>
      </c>
      <c r="B46" s="118">
        <v>3</v>
      </c>
      <c r="C46" s="24">
        <v>7</v>
      </c>
      <c r="D46" s="112">
        <v>0</v>
      </c>
      <c r="E46" s="117"/>
      <c r="F46" s="25">
        <f t="shared" si="1"/>
        <v>14</v>
      </c>
      <c r="G46" s="26">
        <f t="shared" si="1"/>
        <v>0</v>
      </c>
      <c r="H46" s="27"/>
      <c r="I46" s="28">
        <f t="shared" si="0"/>
        <v>0.46666666666666667</v>
      </c>
      <c r="J46" s="28">
        <f t="shared" si="0"/>
        <v>0</v>
      </c>
    </row>
    <row r="47" spans="1:10">
      <c r="A47" s="17">
        <v>43220</v>
      </c>
      <c r="B47" s="119">
        <v>4</v>
      </c>
      <c r="C47" s="15">
        <v>6</v>
      </c>
      <c r="D47" s="111">
        <v>0</v>
      </c>
      <c r="E47" s="14"/>
      <c r="F47" s="29">
        <f t="shared" si="1"/>
        <v>20</v>
      </c>
      <c r="G47" s="30">
        <f t="shared" si="1"/>
        <v>0</v>
      </c>
      <c r="H47" s="31"/>
      <c r="I47" s="32">
        <f t="shared" si="0"/>
        <v>0.66666666666666663</v>
      </c>
      <c r="J47" s="32">
        <f t="shared" si="0"/>
        <v>0</v>
      </c>
    </row>
    <row r="48" spans="1:10">
      <c r="A48" s="16">
        <v>43251</v>
      </c>
      <c r="B48" s="118">
        <v>5</v>
      </c>
      <c r="C48" s="24">
        <v>5</v>
      </c>
      <c r="D48" s="112">
        <v>0</v>
      </c>
      <c r="E48" s="117"/>
      <c r="F48" s="25">
        <f t="shared" si="1"/>
        <v>25</v>
      </c>
      <c r="G48" s="26">
        <f t="shared" si="1"/>
        <v>0</v>
      </c>
      <c r="H48" s="27"/>
      <c r="I48" s="28">
        <f t="shared" si="0"/>
        <v>0.83333333333333337</v>
      </c>
      <c r="J48" s="28">
        <f t="shared" si="0"/>
        <v>0</v>
      </c>
    </row>
    <row r="49" spans="1:10">
      <c r="A49" s="17">
        <v>43281</v>
      </c>
      <c r="B49" s="119">
        <v>6</v>
      </c>
      <c r="C49" s="15">
        <v>5</v>
      </c>
      <c r="D49" s="111">
        <v>0</v>
      </c>
      <c r="E49" s="14"/>
      <c r="F49" s="29">
        <f t="shared" si="1"/>
        <v>30</v>
      </c>
      <c r="G49" s="30">
        <f t="shared" si="1"/>
        <v>0</v>
      </c>
      <c r="H49" s="31"/>
      <c r="I49" s="32">
        <f t="shared" si="0"/>
        <v>1</v>
      </c>
      <c r="J49" s="32">
        <f t="shared" si="0"/>
        <v>0</v>
      </c>
    </row>
    <row r="50" spans="1:10">
      <c r="A50" s="16">
        <v>43312</v>
      </c>
      <c r="B50" s="118">
        <v>7</v>
      </c>
      <c r="C50" s="24">
        <v>0</v>
      </c>
      <c r="D50" s="112">
        <v>0</v>
      </c>
      <c r="E50" s="117"/>
      <c r="F50" s="25">
        <f t="shared" si="1"/>
        <v>30</v>
      </c>
      <c r="G50" s="26">
        <f t="shared" si="1"/>
        <v>0</v>
      </c>
      <c r="H50" s="27"/>
      <c r="I50" s="28">
        <f t="shared" si="0"/>
        <v>1</v>
      </c>
      <c r="J50" s="28">
        <f t="shared" si="0"/>
        <v>0</v>
      </c>
    </row>
    <row r="51" spans="1:10">
      <c r="A51" s="17">
        <v>43343</v>
      </c>
      <c r="B51" s="119">
        <v>8</v>
      </c>
      <c r="C51" s="15">
        <v>0</v>
      </c>
      <c r="D51" s="111">
        <v>0</v>
      </c>
      <c r="E51" s="14"/>
      <c r="F51" s="29">
        <f t="shared" si="1"/>
        <v>30</v>
      </c>
      <c r="G51" s="30">
        <f t="shared" si="1"/>
        <v>0</v>
      </c>
      <c r="H51" s="31"/>
      <c r="I51" s="32">
        <f t="shared" si="0"/>
        <v>1</v>
      </c>
      <c r="J51" s="32">
        <f t="shared" si="0"/>
        <v>0</v>
      </c>
    </row>
    <row r="52" spans="1:10">
      <c r="A52" s="16">
        <v>43373</v>
      </c>
      <c r="B52" s="118">
        <v>9</v>
      </c>
      <c r="C52" s="24">
        <v>0</v>
      </c>
      <c r="D52" s="112">
        <v>0</v>
      </c>
      <c r="E52" s="117"/>
      <c r="F52" s="25">
        <f t="shared" si="1"/>
        <v>30</v>
      </c>
      <c r="G52" s="26">
        <f t="shared" si="1"/>
        <v>0</v>
      </c>
      <c r="H52" s="27"/>
      <c r="I52" s="28">
        <f t="shared" si="0"/>
        <v>1</v>
      </c>
      <c r="J52" s="28">
        <f t="shared" si="0"/>
        <v>0</v>
      </c>
    </row>
    <row r="53" spans="1:10">
      <c r="A53" s="17">
        <v>43404</v>
      </c>
      <c r="B53" s="119">
        <v>10</v>
      </c>
      <c r="C53" s="15">
        <v>0</v>
      </c>
      <c r="D53" s="111">
        <v>0</v>
      </c>
      <c r="E53" s="14"/>
      <c r="F53" s="29">
        <f t="shared" si="1"/>
        <v>30</v>
      </c>
      <c r="G53" s="30">
        <f t="shared" si="1"/>
        <v>0</v>
      </c>
      <c r="H53" s="31"/>
      <c r="I53" s="32">
        <f t="shared" si="0"/>
        <v>1</v>
      </c>
      <c r="J53" s="32">
        <f t="shared" si="0"/>
        <v>0</v>
      </c>
    </row>
    <row r="54" spans="1:10">
      <c r="A54" s="16">
        <v>43434</v>
      </c>
      <c r="B54" s="118">
        <v>11</v>
      </c>
      <c r="C54" s="24">
        <v>0</v>
      </c>
      <c r="D54" s="112">
        <v>0</v>
      </c>
      <c r="E54" s="117"/>
      <c r="F54" s="25">
        <f t="shared" si="1"/>
        <v>30</v>
      </c>
      <c r="G54" s="26">
        <f t="shared" si="1"/>
        <v>0</v>
      </c>
      <c r="H54" s="27"/>
      <c r="I54" s="28">
        <f t="shared" si="0"/>
        <v>1</v>
      </c>
      <c r="J54" s="28">
        <f t="shared" si="0"/>
        <v>0</v>
      </c>
    </row>
    <row r="55" spans="1:10">
      <c r="A55" s="17">
        <v>43465</v>
      </c>
      <c r="B55" s="119">
        <v>12</v>
      </c>
      <c r="C55" s="15">
        <v>0</v>
      </c>
      <c r="D55" s="111">
        <v>0</v>
      </c>
      <c r="E55" s="14"/>
      <c r="F55" s="29">
        <f t="shared" si="1"/>
        <v>30</v>
      </c>
      <c r="G55" s="30">
        <f t="shared" si="1"/>
        <v>0</v>
      </c>
      <c r="H55" s="31"/>
      <c r="I55" s="32">
        <f t="shared" si="0"/>
        <v>1</v>
      </c>
      <c r="J55" s="32">
        <f t="shared" si="0"/>
        <v>0</v>
      </c>
    </row>
    <row r="56" spans="1:10">
      <c r="A56" s="46" t="s">
        <v>24</v>
      </c>
      <c r="B56" s="120">
        <v>13</v>
      </c>
      <c r="C56" s="44">
        <f>SUM(C44:C55)</f>
        <v>30</v>
      </c>
      <c r="D56" s="42">
        <f>SUM(D44:D55)</f>
        <v>0</v>
      </c>
      <c r="E56" s="51"/>
      <c r="F56" s="47">
        <f>F55</f>
        <v>30</v>
      </c>
      <c r="G56" s="48">
        <f>G55</f>
        <v>0</v>
      </c>
      <c r="H56" s="49"/>
      <c r="I56" s="50">
        <f>I55</f>
        <v>1</v>
      </c>
      <c r="J56" s="50">
        <f>J55</f>
        <v>0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6"/>
      <c r="B58" s="66"/>
      <c r="C58" s="67" t="s">
        <v>41</v>
      </c>
      <c r="D58" s="66" t="str">
        <f>C60</f>
        <v>Fomento de cría de peces en el municipio</v>
      </c>
      <c r="E58" s="66"/>
      <c r="F58" s="66"/>
      <c r="G58" s="66"/>
      <c r="H58" s="66"/>
      <c r="I58" s="66"/>
      <c r="J58" s="66"/>
    </row>
    <row r="59" spans="1:10">
      <c r="I59" s="317" t="s">
        <v>208</v>
      </c>
      <c r="J59" s="318"/>
    </row>
    <row r="60" spans="1:10">
      <c r="A60" s="2" t="s">
        <v>11</v>
      </c>
      <c r="C60" s="330" t="s">
        <v>230</v>
      </c>
      <c r="D60" s="331"/>
      <c r="E60" s="331"/>
      <c r="F60" s="331"/>
      <c r="G60" s="331"/>
      <c r="H60" s="65"/>
      <c r="I60" s="131" t="s">
        <v>82</v>
      </c>
      <c r="J60" s="133">
        <f>beneficiarios!N15</f>
        <v>401</v>
      </c>
    </row>
    <row r="61" spans="1:10">
      <c r="A61" s="2" t="s">
        <v>12</v>
      </c>
      <c r="C61" s="330" t="s">
        <v>287</v>
      </c>
      <c r="D61" s="331"/>
      <c r="E61" s="331"/>
      <c r="F61" s="331"/>
      <c r="G61" s="332"/>
      <c r="H61" s="65"/>
      <c r="I61" s="131" t="s">
        <v>205</v>
      </c>
      <c r="J61" s="190">
        <f>beneficiarios!N16</f>
        <v>152</v>
      </c>
    </row>
    <row r="62" spans="1:10">
      <c r="A62" s="128" t="s">
        <v>13</v>
      </c>
      <c r="C62" s="330" t="s">
        <v>258</v>
      </c>
      <c r="D62" s="331"/>
      <c r="E62" s="331"/>
      <c r="F62" s="331"/>
      <c r="G62" s="332"/>
      <c r="H62" s="65"/>
      <c r="I62" s="132" t="s">
        <v>206</v>
      </c>
      <c r="J62" s="190">
        <f>beneficiarios!N17</f>
        <v>203</v>
      </c>
    </row>
    <row r="63" spans="1:10" ht="25.5">
      <c r="A63" s="134" t="s">
        <v>219</v>
      </c>
      <c r="B63" s="135"/>
      <c r="C63" s="307" t="s">
        <v>231</v>
      </c>
      <c r="D63" s="308"/>
      <c r="E63" s="308"/>
      <c r="F63" s="308"/>
      <c r="G63" s="309"/>
      <c r="H63" s="65"/>
      <c r="I63" s="132" t="s">
        <v>207</v>
      </c>
      <c r="J63" s="190">
        <f>beneficiarios!N18</f>
        <v>50</v>
      </c>
    </row>
    <row r="64" spans="1:10">
      <c r="A64" s="1"/>
    </row>
    <row r="65" spans="1:10">
      <c r="A65" s="2" t="s">
        <v>15</v>
      </c>
      <c r="C65" s="310">
        <v>43108</v>
      </c>
      <c r="D65" s="311"/>
      <c r="F65" s="127" t="s">
        <v>16</v>
      </c>
      <c r="G65" s="40"/>
      <c r="I65" s="310">
        <v>43373</v>
      </c>
      <c r="J65" s="311"/>
    </row>
    <row r="66" spans="1:10"/>
    <row r="67" spans="1:10" ht="12.75" customHeight="1">
      <c r="A67" s="312" t="s">
        <v>76</v>
      </c>
      <c r="B67" s="313"/>
      <c r="C67" s="310">
        <v>43373</v>
      </c>
      <c r="D67" s="314"/>
      <c r="E67" s="20"/>
      <c r="F67" s="344" t="s">
        <v>218</v>
      </c>
      <c r="G67" s="345"/>
      <c r="H67" s="346"/>
      <c r="I67" s="315" t="s">
        <v>235</v>
      </c>
      <c r="J67" s="316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85" t="s">
        <v>81</v>
      </c>
      <c r="B69" s="286"/>
      <c r="C69" s="287" t="s">
        <v>284</v>
      </c>
      <c r="D69" s="288"/>
      <c r="E69" s="285" t="s">
        <v>77</v>
      </c>
      <c r="F69" s="286"/>
      <c r="G69" s="287" t="s">
        <v>272</v>
      </c>
      <c r="H69" s="288"/>
      <c r="I69" s="124" t="s">
        <v>85</v>
      </c>
      <c r="J69" s="125" t="s">
        <v>110</v>
      </c>
    </row>
    <row r="70" spans="1:10"/>
    <row r="71" spans="1:10">
      <c r="A71" s="35" t="s">
        <v>74</v>
      </c>
      <c r="C71" s="319" t="s">
        <v>273</v>
      </c>
      <c r="D71" s="320"/>
      <c r="E71" s="320"/>
      <c r="F71" s="320"/>
      <c r="G71" s="320"/>
      <c r="H71" s="320"/>
      <c r="I71" s="320"/>
      <c r="J71" s="321"/>
    </row>
    <row r="72" spans="1:10">
      <c r="A72" s="36"/>
      <c r="C72" s="322"/>
      <c r="D72" s="323"/>
      <c r="E72" s="323"/>
      <c r="F72" s="323"/>
      <c r="G72" s="323"/>
      <c r="H72" s="323"/>
      <c r="I72" s="323"/>
      <c r="J72" s="324"/>
    </row>
    <row r="73" spans="1:10">
      <c r="A73" s="1"/>
      <c r="C73" s="322"/>
      <c r="D73" s="323"/>
      <c r="E73" s="323"/>
      <c r="F73" s="323"/>
      <c r="G73" s="323"/>
      <c r="H73" s="323"/>
      <c r="I73" s="323"/>
      <c r="J73" s="324"/>
    </row>
    <row r="74" spans="1:10">
      <c r="A74" s="1"/>
      <c r="C74" s="325"/>
      <c r="D74" s="326"/>
      <c r="E74" s="326"/>
      <c r="F74" s="326"/>
      <c r="G74" s="326"/>
      <c r="H74" s="326"/>
      <c r="I74" s="326"/>
      <c r="J74" s="327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38</v>
      </c>
      <c r="C76" s="54" t="s">
        <v>274</v>
      </c>
      <c r="D76" s="84"/>
      <c r="E76" s="84"/>
      <c r="F76" s="84"/>
      <c r="G76" s="84"/>
      <c r="H76" s="84"/>
      <c r="I76" s="84"/>
      <c r="J76" s="85"/>
    </row>
    <row r="77" spans="1:10">
      <c r="A77" s="22" t="s">
        <v>39</v>
      </c>
      <c r="C77" s="126" t="s">
        <v>275</v>
      </c>
      <c r="D77" s="86"/>
      <c r="E77" s="86"/>
      <c r="F77" s="86"/>
      <c r="G77" s="86"/>
      <c r="H77" s="86"/>
      <c r="I77" s="86"/>
      <c r="J77" s="87"/>
    </row>
    <row r="78" spans="1:10">
      <c r="C78" s="126" t="s">
        <v>276</v>
      </c>
      <c r="D78" s="86"/>
      <c r="E78" s="86"/>
      <c r="F78" s="86"/>
      <c r="G78" s="86"/>
      <c r="H78" s="86"/>
      <c r="I78" s="86"/>
      <c r="J78" s="87"/>
    </row>
    <row r="79" spans="1:10">
      <c r="C79" s="52"/>
      <c r="D79" s="86"/>
      <c r="E79" s="86"/>
      <c r="F79" s="86"/>
      <c r="G79" s="86"/>
      <c r="H79" s="86"/>
      <c r="I79" s="86"/>
      <c r="J79" s="87"/>
    </row>
    <row r="80" spans="1:10">
      <c r="C80" s="53"/>
      <c r="D80" s="88"/>
      <c r="E80" s="88"/>
      <c r="F80" s="88"/>
      <c r="G80" s="88"/>
      <c r="H80" s="88"/>
      <c r="I80" s="88"/>
      <c r="J80" s="89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37</v>
      </c>
      <c r="C82" s="58" t="s">
        <v>277</v>
      </c>
      <c r="D82" s="90"/>
      <c r="E82" s="90"/>
      <c r="F82" s="90"/>
      <c r="G82" s="90"/>
      <c r="H82" s="90"/>
      <c r="I82" s="90"/>
      <c r="J82" s="91"/>
    </row>
    <row r="83" spans="1:10">
      <c r="A83" s="22"/>
      <c r="C83" s="55" t="s">
        <v>278</v>
      </c>
      <c r="D83" s="92"/>
      <c r="E83" s="92"/>
      <c r="F83" s="92"/>
      <c r="G83" s="92"/>
      <c r="H83" s="92"/>
      <c r="I83" s="92"/>
      <c r="J83" s="93"/>
    </row>
    <row r="84" spans="1:10">
      <c r="C84" s="55"/>
      <c r="D84" s="92"/>
      <c r="E84" s="92"/>
      <c r="F84" s="92"/>
      <c r="G84" s="92"/>
      <c r="H84" s="92"/>
      <c r="I84" s="92"/>
      <c r="J84" s="93"/>
    </row>
    <row r="85" spans="1:10">
      <c r="C85" s="56"/>
      <c r="D85" s="92"/>
      <c r="E85" s="92"/>
      <c r="F85" s="92"/>
      <c r="G85" s="92"/>
      <c r="H85" s="92"/>
      <c r="I85" s="92"/>
      <c r="J85" s="93"/>
    </row>
    <row r="86" spans="1:10">
      <c r="C86" s="57"/>
      <c r="D86" s="95"/>
      <c r="E86" s="95"/>
      <c r="F86" s="95"/>
      <c r="G86" s="95"/>
      <c r="H86" s="95"/>
      <c r="I86" s="95"/>
      <c r="J86" s="96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18</v>
      </c>
      <c r="C88" s="58" t="s">
        <v>279</v>
      </c>
      <c r="D88" s="90"/>
      <c r="E88" s="90"/>
      <c r="F88" s="90"/>
      <c r="G88" s="90"/>
      <c r="H88" s="90"/>
      <c r="I88" s="90"/>
      <c r="J88" s="91"/>
    </row>
    <row r="89" spans="1:10">
      <c r="A89" s="230"/>
      <c r="C89" s="55" t="s">
        <v>280</v>
      </c>
      <c r="D89" s="92"/>
      <c r="E89" s="92"/>
      <c r="F89" s="92"/>
      <c r="G89" s="92"/>
      <c r="H89" s="92"/>
      <c r="I89" s="92"/>
      <c r="J89" s="93"/>
    </row>
    <row r="90" spans="1:10">
      <c r="A90" s="22"/>
      <c r="C90" s="55" t="s">
        <v>281</v>
      </c>
      <c r="D90" s="92"/>
      <c r="E90" s="92"/>
      <c r="F90" s="92"/>
      <c r="G90" s="92"/>
      <c r="H90" s="92"/>
      <c r="I90" s="92"/>
      <c r="J90" s="93"/>
    </row>
    <row r="91" spans="1:10">
      <c r="A91" s="34"/>
      <c r="C91" s="55" t="s">
        <v>282</v>
      </c>
      <c r="D91" s="92"/>
      <c r="E91" s="92"/>
      <c r="F91" s="92"/>
      <c r="G91" s="92"/>
      <c r="H91" s="92"/>
      <c r="I91" s="92"/>
      <c r="J91" s="93"/>
    </row>
    <row r="92" spans="1:10">
      <c r="C92" s="55" t="s">
        <v>283</v>
      </c>
      <c r="D92" s="92"/>
      <c r="E92" s="92"/>
      <c r="F92" s="92"/>
      <c r="G92" s="92"/>
      <c r="H92" s="92"/>
      <c r="I92" s="92"/>
      <c r="J92" s="93"/>
    </row>
    <row r="93" spans="1:10">
      <c r="C93" s="55" t="s">
        <v>232</v>
      </c>
      <c r="D93" s="92"/>
      <c r="E93" s="92"/>
      <c r="F93" s="92"/>
      <c r="G93" s="92"/>
      <c r="H93" s="92"/>
      <c r="I93" s="92"/>
      <c r="J93" s="93"/>
    </row>
    <row r="94" spans="1:10">
      <c r="C94" s="55" t="s">
        <v>233</v>
      </c>
      <c r="D94" s="92"/>
      <c r="E94" s="92"/>
      <c r="F94" s="92"/>
      <c r="G94" s="92"/>
      <c r="H94" s="92"/>
      <c r="I94" s="92"/>
      <c r="J94" s="93"/>
    </row>
    <row r="95" spans="1:10">
      <c r="C95" s="57"/>
      <c r="D95" s="95"/>
      <c r="E95" s="95"/>
      <c r="F95" s="95"/>
      <c r="G95" s="95"/>
      <c r="H95" s="95"/>
      <c r="I95" s="95"/>
      <c r="J95" s="96"/>
    </row>
    <row r="96" spans="1:10"/>
    <row r="97" spans="1:10">
      <c r="A97" s="2" t="s">
        <v>19</v>
      </c>
      <c r="C97" s="340">
        <v>100500</v>
      </c>
      <c r="D97" s="341"/>
      <c r="F97" s="338" t="s">
        <v>20</v>
      </c>
      <c r="G97" s="339"/>
      <c r="I97" s="340"/>
      <c r="J97" s="341"/>
    </row>
    <row r="98" spans="1:10">
      <c r="A98" s="4"/>
      <c r="B98" s="1"/>
      <c r="C98" s="103"/>
      <c r="D98" s="103"/>
      <c r="E98" s="1"/>
      <c r="F98" s="38"/>
      <c r="G98" s="38"/>
      <c r="I98" s="8"/>
      <c r="J98" s="8"/>
    </row>
    <row r="99" spans="1:10">
      <c r="A99" s="23"/>
      <c r="B99" s="97" t="s">
        <v>67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99" t="s">
        <v>68</v>
      </c>
      <c r="D100" s="42" t="s">
        <v>80</v>
      </c>
      <c r="E100" s="51"/>
      <c r="F100" s="99" t="s">
        <v>69</v>
      </c>
      <c r="G100" s="45" t="s">
        <v>21</v>
      </c>
      <c r="H100" s="43"/>
      <c r="I100" s="44" t="s">
        <v>22</v>
      </c>
      <c r="J100" s="44" t="s">
        <v>23</v>
      </c>
    </row>
    <row r="101" spans="1:10">
      <c r="A101" s="16">
        <v>43131</v>
      </c>
      <c r="B101" s="118">
        <v>1</v>
      </c>
      <c r="C101" s="24">
        <v>0</v>
      </c>
      <c r="D101" s="112"/>
      <c r="E101" s="117"/>
      <c r="F101" s="25">
        <f>C101</f>
        <v>0</v>
      </c>
      <c r="G101" s="26">
        <f>D101</f>
        <v>0</v>
      </c>
      <c r="H101" s="27"/>
      <c r="I101" s="28">
        <f t="shared" ref="I101:J112" si="2">F101/$F$113</f>
        <v>0</v>
      </c>
      <c r="J101" s="28">
        <f t="shared" si="2"/>
        <v>0</v>
      </c>
    </row>
    <row r="102" spans="1:10">
      <c r="A102" s="17">
        <v>43159</v>
      </c>
      <c r="B102" s="119">
        <v>2</v>
      </c>
      <c r="C102" s="15">
        <v>0</v>
      </c>
      <c r="D102" s="111"/>
      <c r="E102" s="14"/>
      <c r="F102" s="29">
        <f t="shared" ref="F102:G112" si="3">C102+F101</f>
        <v>0</v>
      </c>
      <c r="G102" s="30">
        <f t="shared" si="3"/>
        <v>0</v>
      </c>
      <c r="H102" s="31"/>
      <c r="I102" s="32">
        <f t="shared" si="2"/>
        <v>0</v>
      </c>
      <c r="J102" s="32">
        <f t="shared" si="2"/>
        <v>0</v>
      </c>
    </row>
    <row r="103" spans="1:10">
      <c r="A103" s="16">
        <v>43190</v>
      </c>
      <c r="B103" s="118">
        <v>3</v>
      </c>
      <c r="C103" s="226">
        <v>2000</v>
      </c>
      <c r="D103" s="227"/>
      <c r="E103" s="117"/>
      <c r="F103" s="25">
        <f t="shared" si="3"/>
        <v>2000</v>
      </c>
      <c r="G103" s="26">
        <f t="shared" si="3"/>
        <v>0</v>
      </c>
      <c r="H103" s="27"/>
      <c r="I103" s="28">
        <f t="shared" si="2"/>
        <v>0.02</v>
      </c>
      <c r="J103" s="28">
        <f t="shared" si="2"/>
        <v>0</v>
      </c>
    </row>
    <row r="104" spans="1:10">
      <c r="A104" s="17">
        <v>43220</v>
      </c>
      <c r="B104" s="119">
        <v>4</v>
      </c>
      <c r="C104" s="15">
        <v>0</v>
      </c>
      <c r="D104" s="111"/>
      <c r="E104" s="14"/>
      <c r="F104" s="29">
        <f t="shared" si="3"/>
        <v>2000</v>
      </c>
      <c r="G104" s="30">
        <f t="shared" si="3"/>
        <v>0</v>
      </c>
      <c r="H104" s="31"/>
      <c r="I104" s="32">
        <f t="shared" si="2"/>
        <v>0.02</v>
      </c>
      <c r="J104" s="32">
        <f t="shared" si="2"/>
        <v>0</v>
      </c>
    </row>
    <row r="105" spans="1:10">
      <c r="A105" s="16">
        <v>43251</v>
      </c>
      <c r="B105" s="118">
        <v>5</v>
      </c>
      <c r="C105" s="226">
        <v>64000</v>
      </c>
      <c r="D105" s="227">
        <v>50000</v>
      </c>
      <c r="E105" s="117"/>
      <c r="F105" s="25">
        <f t="shared" si="3"/>
        <v>66000</v>
      </c>
      <c r="G105" s="26">
        <f t="shared" si="3"/>
        <v>50000</v>
      </c>
      <c r="H105" s="27"/>
      <c r="I105" s="28">
        <f t="shared" si="2"/>
        <v>0.66</v>
      </c>
      <c r="J105" s="28">
        <f t="shared" si="2"/>
        <v>0.5</v>
      </c>
    </row>
    <row r="106" spans="1:10">
      <c r="A106" s="17">
        <v>43281</v>
      </c>
      <c r="B106" s="119">
        <v>6</v>
      </c>
      <c r="C106" s="15">
        <v>0</v>
      </c>
      <c r="D106" s="111"/>
      <c r="E106" s="14"/>
      <c r="F106" s="29">
        <f t="shared" si="3"/>
        <v>66000</v>
      </c>
      <c r="G106" s="30">
        <f t="shared" si="3"/>
        <v>50000</v>
      </c>
      <c r="H106" s="31"/>
      <c r="I106" s="32">
        <f t="shared" si="2"/>
        <v>0.66</v>
      </c>
      <c r="J106" s="32">
        <f t="shared" si="2"/>
        <v>0.5</v>
      </c>
    </row>
    <row r="107" spans="1:10">
      <c r="A107" s="16">
        <v>43312</v>
      </c>
      <c r="B107" s="118">
        <v>7</v>
      </c>
      <c r="C107" s="24">
        <v>0</v>
      </c>
      <c r="D107" s="112"/>
      <c r="E107" s="117"/>
      <c r="F107" s="25">
        <f t="shared" si="3"/>
        <v>66000</v>
      </c>
      <c r="G107" s="26">
        <f t="shared" si="3"/>
        <v>50000</v>
      </c>
      <c r="H107" s="27"/>
      <c r="I107" s="28">
        <f t="shared" si="2"/>
        <v>0.66</v>
      </c>
      <c r="J107" s="28">
        <f t="shared" si="2"/>
        <v>0.5</v>
      </c>
    </row>
    <row r="108" spans="1:10">
      <c r="A108" s="17">
        <v>43343</v>
      </c>
      <c r="B108" s="119">
        <v>8</v>
      </c>
      <c r="C108" s="228">
        <v>34000</v>
      </c>
      <c r="D108" s="229">
        <v>8000</v>
      </c>
      <c r="E108" s="14"/>
      <c r="F108" s="29">
        <f t="shared" si="3"/>
        <v>100000</v>
      </c>
      <c r="G108" s="30">
        <f t="shared" si="3"/>
        <v>58000</v>
      </c>
      <c r="H108" s="31"/>
      <c r="I108" s="32">
        <f t="shared" si="2"/>
        <v>1</v>
      </c>
      <c r="J108" s="32">
        <f t="shared" si="2"/>
        <v>0.57999999999999996</v>
      </c>
    </row>
    <row r="109" spans="1:10">
      <c r="A109" s="16">
        <v>43373</v>
      </c>
      <c r="B109" s="118">
        <v>9</v>
      </c>
      <c r="C109" s="24">
        <v>0</v>
      </c>
      <c r="D109" s="112"/>
      <c r="E109" s="117"/>
      <c r="F109" s="25">
        <f t="shared" si="3"/>
        <v>100000</v>
      </c>
      <c r="G109" s="26">
        <f t="shared" si="3"/>
        <v>58000</v>
      </c>
      <c r="H109" s="27"/>
      <c r="I109" s="28">
        <f t="shared" si="2"/>
        <v>1</v>
      </c>
      <c r="J109" s="28">
        <f t="shared" si="2"/>
        <v>0.57999999999999996</v>
      </c>
    </row>
    <row r="110" spans="1:10">
      <c r="A110" s="17">
        <v>43404</v>
      </c>
      <c r="B110" s="119">
        <v>10</v>
      </c>
      <c r="C110" s="15">
        <v>0</v>
      </c>
      <c r="D110" s="111"/>
      <c r="E110" s="14"/>
      <c r="F110" s="29">
        <f t="shared" si="3"/>
        <v>100000</v>
      </c>
      <c r="G110" s="30">
        <f t="shared" si="3"/>
        <v>58000</v>
      </c>
      <c r="H110" s="31"/>
      <c r="I110" s="32">
        <f t="shared" si="2"/>
        <v>1</v>
      </c>
      <c r="J110" s="32">
        <f t="shared" si="2"/>
        <v>0.57999999999999996</v>
      </c>
    </row>
    <row r="111" spans="1:10">
      <c r="A111" s="16">
        <v>43434</v>
      </c>
      <c r="B111" s="118">
        <v>11</v>
      </c>
      <c r="C111" s="24">
        <v>0</v>
      </c>
      <c r="D111" s="112"/>
      <c r="E111" s="117"/>
      <c r="F111" s="25">
        <f t="shared" si="3"/>
        <v>100000</v>
      </c>
      <c r="G111" s="26">
        <f t="shared" si="3"/>
        <v>58000</v>
      </c>
      <c r="H111" s="27"/>
      <c r="I111" s="28">
        <f t="shared" si="2"/>
        <v>1</v>
      </c>
      <c r="J111" s="28">
        <f t="shared" si="2"/>
        <v>0.57999999999999996</v>
      </c>
    </row>
    <row r="112" spans="1:10">
      <c r="A112" s="17">
        <v>43465</v>
      </c>
      <c r="B112" s="119">
        <v>12</v>
      </c>
      <c r="C112" s="15">
        <v>0</v>
      </c>
      <c r="D112" s="111"/>
      <c r="E112" s="14"/>
      <c r="F112" s="29">
        <f t="shared" si="3"/>
        <v>100000</v>
      </c>
      <c r="G112" s="30">
        <f t="shared" si="3"/>
        <v>58000</v>
      </c>
      <c r="H112" s="31"/>
      <c r="I112" s="32">
        <f t="shared" si="2"/>
        <v>1</v>
      </c>
      <c r="J112" s="32">
        <f t="shared" si="2"/>
        <v>0.57999999999999996</v>
      </c>
    </row>
    <row r="113" spans="1:10">
      <c r="A113" s="46" t="s">
        <v>24</v>
      </c>
      <c r="B113" s="120">
        <v>13</v>
      </c>
      <c r="C113" s="44">
        <f>SUM(C101:C112)</f>
        <v>100000</v>
      </c>
      <c r="D113" s="42">
        <f>SUM(D101:D112)</f>
        <v>58000</v>
      </c>
      <c r="E113" s="51"/>
      <c r="F113" s="47">
        <f>F112</f>
        <v>100000</v>
      </c>
      <c r="G113" s="48">
        <f>G112</f>
        <v>58000</v>
      </c>
      <c r="H113" s="49"/>
      <c r="I113" s="50">
        <f>I112</f>
        <v>1</v>
      </c>
      <c r="J113" s="50">
        <f>J112</f>
        <v>0.57999999999999996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6"/>
      <c r="B115" s="66"/>
      <c r="C115" s="67" t="s">
        <v>42</v>
      </c>
      <c r="D115" s="66" t="str">
        <f>C117</f>
        <v>Reforestación de Zonas Naturales del Municipio</v>
      </c>
      <c r="E115" s="66"/>
      <c r="F115" s="66"/>
      <c r="G115" s="66"/>
      <c r="H115" s="66"/>
      <c r="I115" s="66"/>
      <c r="J115" s="66"/>
    </row>
    <row r="116" spans="1:10">
      <c r="I116" s="317" t="s">
        <v>208</v>
      </c>
      <c r="J116" s="318"/>
    </row>
    <row r="117" spans="1:10">
      <c r="A117" s="2" t="s">
        <v>11</v>
      </c>
      <c r="C117" s="330" t="s">
        <v>286</v>
      </c>
      <c r="D117" s="331"/>
      <c r="E117" s="331"/>
      <c r="F117" s="331"/>
      <c r="G117" s="331"/>
      <c r="H117" s="65"/>
      <c r="I117" s="131" t="s">
        <v>82</v>
      </c>
      <c r="J117" s="133">
        <f>beneficiarios!N22</f>
        <v>1503</v>
      </c>
    </row>
    <row r="118" spans="1:10">
      <c r="A118" s="2" t="s">
        <v>12</v>
      </c>
      <c r="C118" s="330" t="s">
        <v>287</v>
      </c>
      <c r="D118" s="331"/>
      <c r="E118" s="331"/>
      <c r="F118" s="331"/>
      <c r="G118" s="332"/>
      <c r="H118" s="65"/>
      <c r="I118" s="131" t="s">
        <v>205</v>
      </c>
      <c r="J118" s="190">
        <f>beneficiarios!N23</f>
        <v>605</v>
      </c>
    </row>
    <row r="119" spans="1:10">
      <c r="A119" s="128" t="s">
        <v>13</v>
      </c>
      <c r="C119" s="330" t="s">
        <v>258</v>
      </c>
      <c r="D119" s="331"/>
      <c r="E119" s="331"/>
      <c r="F119" s="331"/>
      <c r="G119" s="332"/>
      <c r="H119" s="65"/>
      <c r="I119" s="132" t="s">
        <v>206</v>
      </c>
      <c r="J119" s="190">
        <f>beneficiarios!N24</f>
        <v>200</v>
      </c>
    </row>
    <row r="120" spans="1:10" ht="25.5">
      <c r="A120" s="134" t="s">
        <v>219</v>
      </c>
      <c r="C120" s="307" t="s">
        <v>234</v>
      </c>
      <c r="D120" s="308"/>
      <c r="E120" s="308"/>
      <c r="F120" s="308"/>
      <c r="G120" s="309"/>
      <c r="H120" s="65"/>
      <c r="I120" s="132" t="s">
        <v>207</v>
      </c>
      <c r="J120" s="190">
        <f>beneficiarios!N25</f>
        <v>400</v>
      </c>
    </row>
    <row r="121" spans="1:10">
      <c r="A121" s="1"/>
    </row>
    <row r="122" spans="1:10">
      <c r="A122" s="2" t="s">
        <v>15</v>
      </c>
      <c r="C122" s="310">
        <v>43108</v>
      </c>
      <c r="D122" s="311"/>
      <c r="F122" s="127" t="s">
        <v>16</v>
      </c>
      <c r="G122" s="40"/>
      <c r="I122" s="310">
        <v>43373</v>
      </c>
      <c r="J122" s="311"/>
    </row>
    <row r="123" spans="1:10"/>
    <row r="124" spans="1:10" ht="12.75" customHeight="1">
      <c r="A124" s="312" t="s">
        <v>17</v>
      </c>
      <c r="B124" s="313"/>
      <c r="C124" s="310">
        <v>43373</v>
      </c>
      <c r="D124" s="314"/>
      <c r="E124" s="20"/>
      <c r="F124" s="344" t="s">
        <v>218</v>
      </c>
      <c r="G124" s="345"/>
      <c r="H124" s="346"/>
      <c r="I124" s="315" t="s">
        <v>235</v>
      </c>
      <c r="J124" s="316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85" t="s">
        <v>81</v>
      </c>
      <c r="B126" s="286"/>
      <c r="C126" s="287" t="s">
        <v>288</v>
      </c>
      <c r="D126" s="288"/>
      <c r="E126" s="285" t="s">
        <v>77</v>
      </c>
      <c r="F126" s="286"/>
      <c r="G126" s="287" t="s">
        <v>289</v>
      </c>
      <c r="H126" s="288"/>
      <c r="I126" s="124" t="s">
        <v>85</v>
      </c>
      <c r="J126" s="125" t="s">
        <v>110</v>
      </c>
    </row>
    <row r="127" spans="1:10"/>
    <row r="128" spans="1:10">
      <c r="A128" s="35" t="s">
        <v>74</v>
      </c>
      <c r="C128" s="319" t="s">
        <v>236</v>
      </c>
      <c r="D128" s="320"/>
      <c r="E128" s="320"/>
      <c r="F128" s="320"/>
      <c r="G128" s="320"/>
      <c r="H128" s="320"/>
      <c r="I128" s="320"/>
      <c r="J128" s="321"/>
    </row>
    <row r="129" spans="1:10">
      <c r="A129" s="36"/>
      <c r="C129" s="322"/>
      <c r="D129" s="323"/>
      <c r="E129" s="323"/>
      <c r="F129" s="323"/>
      <c r="G129" s="323"/>
      <c r="H129" s="323"/>
      <c r="I129" s="323"/>
      <c r="J129" s="324"/>
    </row>
    <row r="130" spans="1:10">
      <c r="A130" s="4"/>
      <c r="C130" s="322"/>
      <c r="D130" s="323"/>
      <c r="E130" s="323"/>
      <c r="F130" s="323"/>
      <c r="G130" s="323"/>
      <c r="H130" s="323"/>
      <c r="I130" s="323"/>
      <c r="J130" s="324"/>
    </row>
    <row r="131" spans="1:10">
      <c r="A131" s="4"/>
      <c r="C131" s="325"/>
      <c r="D131" s="326"/>
      <c r="E131" s="326"/>
      <c r="F131" s="326"/>
      <c r="G131" s="326"/>
      <c r="H131" s="326"/>
      <c r="I131" s="326"/>
      <c r="J131" s="327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38</v>
      </c>
      <c r="C133" s="54" t="s">
        <v>237</v>
      </c>
      <c r="D133" s="84"/>
      <c r="E133" s="84"/>
      <c r="F133" s="84"/>
      <c r="G133" s="84"/>
      <c r="H133" s="84"/>
      <c r="I133" s="84"/>
      <c r="J133" s="85"/>
    </row>
    <row r="134" spans="1:10">
      <c r="A134" s="22" t="s">
        <v>39</v>
      </c>
      <c r="C134" s="126" t="s">
        <v>290</v>
      </c>
      <c r="D134" s="86"/>
      <c r="E134" s="86"/>
      <c r="F134" s="86"/>
      <c r="G134" s="86"/>
      <c r="H134" s="86"/>
      <c r="I134" s="86"/>
      <c r="J134" s="87"/>
    </row>
    <row r="135" spans="1:10">
      <c r="C135" s="126" t="s">
        <v>291</v>
      </c>
      <c r="D135" s="86"/>
      <c r="E135" s="86"/>
      <c r="F135" s="86"/>
      <c r="G135" s="86"/>
      <c r="H135" s="86"/>
      <c r="I135" s="86"/>
      <c r="J135" s="87"/>
    </row>
    <row r="136" spans="1:10">
      <c r="C136" s="52"/>
      <c r="D136" s="86"/>
      <c r="E136" s="86"/>
      <c r="F136" s="86"/>
      <c r="G136" s="86"/>
      <c r="H136" s="86"/>
      <c r="I136" s="86"/>
      <c r="J136" s="87"/>
    </row>
    <row r="137" spans="1:10">
      <c r="C137" s="53"/>
      <c r="D137" s="88"/>
      <c r="E137" s="88"/>
      <c r="F137" s="88"/>
      <c r="G137" s="88"/>
      <c r="H137" s="88"/>
      <c r="I137" s="88"/>
      <c r="J137" s="89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37</v>
      </c>
      <c r="C139" s="58" t="s">
        <v>292</v>
      </c>
      <c r="D139" s="90"/>
      <c r="E139" s="90"/>
      <c r="F139" s="90"/>
      <c r="G139" s="90"/>
      <c r="H139" s="90"/>
      <c r="I139" s="90"/>
      <c r="J139" s="91"/>
    </row>
    <row r="140" spans="1:10">
      <c r="A140" s="22"/>
      <c r="C140" s="55" t="s">
        <v>293</v>
      </c>
      <c r="D140" s="92"/>
      <c r="E140" s="92"/>
      <c r="F140" s="92"/>
      <c r="G140" s="92"/>
      <c r="H140" s="92"/>
      <c r="I140" s="92"/>
      <c r="J140" s="93"/>
    </row>
    <row r="141" spans="1:10">
      <c r="C141" s="55"/>
      <c r="D141" s="92"/>
      <c r="E141" s="92"/>
      <c r="F141" s="92"/>
      <c r="G141" s="92"/>
      <c r="H141" s="92"/>
      <c r="I141" s="92"/>
      <c r="J141" s="93"/>
    </row>
    <row r="142" spans="1:10">
      <c r="C142" s="56"/>
      <c r="D142" s="92"/>
      <c r="E142" s="92"/>
      <c r="F142" s="92"/>
      <c r="G142" s="92"/>
      <c r="H142" s="92"/>
      <c r="I142" s="92"/>
      <c r="J142" s="93"/>
    </row>
    <row r="143" spans="1:10">
      <c r="C143" s="57"/>
      <c r="D143" s="95"/>
      <c r="E143" s="95"/>
      <c r="F143" s="95"/>
      <c r="G143" s="95"/>
      <c r="H143" s="95"/>
      <c r="I143" s="95"/>
      <c r="J143" s="96"/>
    </row>
    <row r="144" spans="1:10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>
      <c r="A145" s="21" t="s">
        <v>18</v>
      </c>
      <c r="C145" s="58" t="s">
        <v>294</v>
      </c>
      <c r="D145" s="90"/>
      <c r="E145" s="90"/>
      <c r="F145" s="90"/>
      <c r="G145" s="90"/>
      <c r="H145" s="90"/>
      <c r="I145" s="90"/>
      <c r="J145" s="91"/>
    </row>
    <row r="146" spans="1:13">
      <c r="A146" s="230"/>
      <c r="C146" s="55" t="s">
        <v>295</v>
      </c>
      <c r="D146" s="92"/>
      <c r="E146" s="92"/>
      <c r="F146" s="92"/>
      <c r="G146" s="92"/>
      <c r="H146" s="92"/>
      <c r="I146" s="92"/>
      <c r="J146" s="93"/>
    </row>
    <row r="147" spans="1:13">
      <c r="A147" s="22"/>
      <c r="C147" s="55" t="s">
        <v>238</v>
      </c>
      <c r="D147" s="92"/>
      <c r="E147" s="92"/>
      <c r="F147" s="92"/>
      <c r="G147" s="92"/>
      <c r="H147" s="92"/>
      <c r="I147" s="92"/>
      <c r="J147" s="93"/>
    </row>
    <row r="148" spans="1:13">
      <c r="C148" s="55" t="s">
        <v>296</v>
      </c>
      <c r="D148" s="92"/>
      <c r="E148" s="92"/>
      <c r="F148" s="92"/>
      <c r="G148" s="92"/>
      <c r="H148" s="92"/>
      <c r="I148" s="92"/>
      <c r="J148" s="93"/>
    </row>
    <row r="149" spans="1:13">
      <c r="C149" s="56" t="s">
        <v>297</v>
      </c>
      <c r="D149" s="92"/>
      <c r="E149" s="92"/>
      <c r="F149" s="92"/>
      <c r="G149" s="92"/>
      <c r="H149" s="92"/>
      <c r="I149" s="92"/>
      <c r="J149" s="93"/>
    </row>
    <row r="150" spans="1:13">
      <c r="C150" s="56"/>
      <c r="D150" s="92"/>
      <c r="E150" s="92"/>
      <c r="F150" s="92"/>
      <c r="G150" s="92"/>
      <c r="H150" s="92"/>
      <c r="I150" s="92"/>
      <c r="J150" s="93"/>
    </row>
    <row r="151" spans="1:13">
      <c r="C151" s="56"/>
      <c r="D151" s="92"/>
      <c r="E151" s="92"/>
      <c r="F151" s="92"/>
      <c r="G151" s="92"/>
      <c r="H151" s="92"/>
      <c r="I151" s="92"/>
      <c r="J151" s="93"/>
    </row>
    <row r="152" spans="1:13">
      <c r="C152" s="57"/>
      <c r="D152" s="95"/>
      <c r="E152" s="95"/>
      <c r="F152" s="95"/>
      <c r="G152" s="95"/>
      <c r="H152" s="95"/>
      <c r="I152" s="95"/>
      <c r="J152" s="96"/>
    </row>
    <row r="153" spans="1:13"/>
    <row r="154" spans="1:13">
      <c r="A154" s="2" t="s">
        <v>19</v>
      </c>
      <c r="C154" s="328">
        <v>7000</v>
      </c>
      <c r="D154" s="329"/>
      <c r="F154" s="39" t="s">
        <v>20</v>
      </c>
      <c r="G154" s="40"/>
      <c r="I154" s="328"/>
      <c r="J154" s="329"/>
    </row>
    <row r="155" spans="1:13">
      <c r="A155" s="4"/>
      <c r="B155" s="1"/>
      <c r="C155" s="103"/>
      <c r="D155" s="103"/>
      <c r="E155" s="1"/>
      <c r="F155" s="4"/>
      <c r="G155" s="4"/>
      <c r="I155" s="8"/>
      <c r="J155" s="8"/>
    </row>
    <row r="156" spans="1:13">
      <c r="A156" s="23"/>
      <c r="B156" s="97" t="s">
        <v>67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99" t="s">
        <v>68</v>
      </c>
      <c r="D157" s="42" t="s">
        <v>80</v>
      </c>
      <c r="E157" s="51"/>
      <c r="F157" s="99" t="s">
        <v>69</v>
      </c>
      <c r="G157" s="45" t="s">
        <v>21</v>
      </c>
      <c r="H157" s="43"/>
      <c r="I157" s="44" t="s">
        <v>22</v>
      </c>
      <c r="J157" s="44" t="s">
        <v>23</v>
      </c>
    </row>
    <row r="158" spans="1:13">
      <c r="A158" s="16">
        <v>43131</v>
      </c>
      <c r="B158" s="118">
        <v>1</v>
      </c>
      <c r="C158" s="24">
        <v>0</v>
      </c>
      <c r="D158" s="112"/>
      <c r="E158" s="117"/>
      <c r="F158" s="25">
        <f>C158</f>
        <v>0</v>
      </c>
      <c r="G158" s="26">
        <f>D158</f>
        <v>0</v>
      </c>
      <c r="H158" s="27"/>
      <c r="I158" s="28">
        <f t="shared" ref="I158:J169" si="4">F158/$F$170</f>
        <v>0</v>
      </c>
      <c r="J158" s="28">
        <f t="shared" si="4"/>
        <v>0</v>
      </c>
    </row>
    <row r="159" spans="1:13" s="3" customFormat="1">
      <c r="A159" s="17">
        <v>43159</v>
      </c>
      <c r="B159" s="119">
        <v>2</v>
      </c>
      <c r="C159" s="15">
        <v>0</v>
      </c>
      <c r="D159" s="111"/>
      <c r="E159" s="14"/>
      <c r="F159" s="29">
        <f t="shared" ref="F159:G169" si="5">C159+F158</f>
        <v>0</v>
      </c>
      <c r="G159" s="30">
        <f t="shared" si="5"/>
        <v>0</v>
      </c>
      <c r="H159" s="31"/>
      <c r="I159" s="32">
        <f t="shared" si="4"/>
        <v>0</v>
      </c>
      <c r="J159" s="32">
        <f t="shared" si="4"/>
        <v>0</v>
      </c>
      <c r="K159" s="1"/>
      <c r="L159" s="1"/>
      <c r="M159" s="1"/>
    </row>
    <row r="160" spans="1:13" s="3" customFormat="1">
      <c r="A160" s="16">
        <v>43190</v>
      </c>
      <c r="B160" s="118">
        <v>3</v>
      </c>
      <c r="C160" s="226">
        <v>1000</v>
      </c>
      <c r="D160" s="112">
        <v>800</v>
      </c>
      <c r="E160" s="117"/>
      <c r="F160" s="25">
        <f t="shared" si="5"/>
        <v>1000</v>
      </c>
      <c r="G160" s="26">
        <f t="shared" si="5"/>
        <v>800</v>
      </c>
      <c r="H160" s="27"/>
      <c r="I160" s="28">
        <f t="shared" si="4"/>
        <v>0.14285714285714285</v>
      </c>
      <c r="J160" s="28">
        <f t="shared" si="4"/>
        <v>0.11428571428571428</v>
      </c>
      <c r="K160" s="1"/>
      <c r="L160" s="1"/>
      <c r="M160" s="1"/>
    </row>
    <row r="161" spans="1:13" s="3" customFormat="1">
      <c r="A161" s="17">
        <v>43220</v>
      </c>
      <c r="B161" s="119">
        <v>4</v>
      </c>
      <c r="C161" s="15">
        <v>0</v>
      </c>
      <c r="D161" s="111"/>
      <c r="E161" s="14"/>
      <c r="F161" s="29">
        <f t="shared" si="5"/>
        <v>1000</v>
      </c>
      <c r="G161" s="30">
        <f t="shared" si="5"/>
        <v>800</v>
      </c>
      <c r="H161" s="31"/>
      <c r="I161" s="32">
        <f t="shared" si="4"/>
        <v>0.14285714285714285</v>
      </c>
      <c r="J161" s="32">
        <f t="shared" si="4"/>
        <v>0.11428571428571428</v>
      </c>
      <c r="K161" s="1"/>
      <c r="L161" s="1"/>
      <c r="M161" s="1"/>
    </row>
    <row r="162" spans="1:13" s="3" customFormat="1">
      <c r="A162" s="16">
        <v>43251</v>
      </c>
      <c r="B162" s="118">
        <v>5</v>
      </c>
      <c r="C162" s="226">
        <v>6000</v>
      </c>
      <c r="D162" s="112">
        <v>4000</v>
      </c>
      <c r="E162" s="117"/>
      <c r="F162" s="25">
        <f t="shared" si="5"/>
        <v>7000</v>
      </c>
      <c r="G162" s="26">
        <f t="shared" si="5"/>
        <v>4800</v>
      </c>
      <c r="H162" s="27"/>
      <c r="I162" s="28">
        <f t="shared" si="4"/>
        <v>1</v>
      </c>
      <c r="J162" s="28">
        <f t="shared" si="4"/>
        <v>0.68571428571428572</v>
      </c>
      <c r="K162" s="1"/>
      <c r="L162" s="1"/>
      <c r="M162" s="1"/>
    </row>
    <row r="163" spans="1:13" s="3" customFormat="1">
      <c r="A163" s="17">
        <v>43281</v>
      </c>
      <c r="B163" s="119">
        <v>6</v>
      </c>
      <c r="C163" s="15">
        <v>0</v>
      </c>
      <c r="D163" s="111"/>
      <c r="E163" s="14"/>
      <c r="F163" s="29">
        <f t="shared" si="5"/>
        <v>7000</v>
      </c>
      <c r="G163" s="30">
        <f t="shared" si="5"/>
        <v>4800</v>
      </c>
      <c r="H163" s="31"/>
      <c r="I163" s="32">
        <f t="shared" si="4"/>
        <v>1</v>
      </c>
      <c r="J163" s="32">
        <f t="shared" si="4"/>
        <v>0.68571428571428572</v>
      </c>
      <c r="K163" s="1"/>
      <c r="L163" s="1"/>
      <c r="M163" s="1"/>
    </row>
    <row r="164" spans="1:13" s="3" customFormat="1">
      <c r="A164" s="16">
        <v>43312</v>
      </c>
      <c r="B164" s="118">
        <v>7</v>
      </c>
      <c r="C164" s="24">
        <v>0</v>
      </c>
      <c r="D164" s="112">
        <v>40</v>
      </c>
      <c r="E164" s="117"/>
      <c r="F164" s="25">
        <f t="shared" si="5"/>
        <v>7000</v>
      </c>
      <c r="G164" s="26">
        <f t="shared" si="5"/>
        <v>4840</v>
      </c>
      <c r="H164" s="27"/>
      <c r="I164" s="28">
        <f t="shared" si="4"/>
        <v>1</v>
      </c>
      <c r="J164" s="28">
        <f t="shared" si="4"/>
        <v>0.69142857142857139</v>
      </c>
      <c r="K164" s="1"/>
      <c r="L164" s="1"/>
      <c r="M164" s="1"/>
    </row>
    <row r="165" spans="1:13" s="3" customFormat="1">
      <c r="A165" s="17">
        <v>43343</v>
      </c>
      <c r="B165" s="119">
        <v>8</v>
      </c>
      <c r="C165" s="15">
        <v>0</v>
      </c>
      <c r="D165" s="111"/>
      <c r="E165" s="14"/>
      <c r="F165" s="29">
        <f t="shared" si="5"/>
        <v>7000</v>
      </c>
      <c r="G165" s="30">
        <f t="shared" si="5"/>
        <v>4840</v>
      </c>
      <c r="H165" s="31"/>
      <c r="I165" s="32">
        <f t="shared" si="4"/>
        <v>1</v>
      </c>
      <c r="J165" s="32">
        <f t="shared" si="4"/>
        <v>0.69142857142857139</v>
      </c>
      <c r="K165" s="1"/>
      <c r="L165" s="1"/>
      <c r="M165" s="1"/>
    </row>
    <row r="166" spans="1:13" s="3" customFormat="1">
      <c r="A166" s="16">
        <v>43373</v>
      </c>
      <c r="B166" s="118">
        <v>9</v>
      </c>
      <c r="C166" s="24">
        <v>0</v>
      </c>
      <c r="D166" s="112"/>
      <c r="E166" s="117"/>
      <c r="F166" s="25">
        <f t="shared" si="5"/>
        <v>7000</v>
      </c>
      <c r="G166" s="26">
        <f t="shared" si="5"/>
        <v>4840</v>
      </c>
      <c r="H166" s="27"/>
      <c r="I166" s="28">
        <f t="shared" si="4"/>
        <v>1</v>
      </c>
      <c r="J166" s="28">
        <f t="shared" si="4"/>
        <v>0.69142857142857139</v>
      </c>
      <c r="K166" s="1"/>
      <c r="L166" s="1"/>
      <c r="M166" s="1"/>
    </row>
    <row r="167" spans="1:13" s="3" customFormat="1">
      <c r="A167" s="17">
        <v>43404</v>
      </c>
      <c r="B167" s="119">
        <v>10</v>
      </c>
      <c r="C167" s="15">
        <v>0</v>
      </c>
      <c r="D167" s="111"/>
      <c r="E167" s="14"/>
      <c r="F167" s="29">
        <f t="shared" si="5"/>
        <v>7000</v>
      </c>
      <c r="G167" s="30">
        <f t="shared" si="5"/>
        <v>4840</v>
      </c>
      <c r="H167" s="31"/>
      <c r="I167" s="32">
        <f t="shared" si="4"/>
        <v>1</v>
      </c>
      <c r="J167" s="32">
        <f t="shared" si="4"/>
        <v>0.69142857142857139</v>
      </c>
      <c r="K167" s="1"/>
      <c r="L167" s="1"/>
      <c r="M167" s="1"/>
    </row>
    <row r="168" spans="1:13" s="3" customFormat="1">
      <c r="A168" s="16">
        <v>43434</v>
      </c>
      <c r="B168" s="118">
        <v>11</v>
      </c>
      <c r="C168" s="24">
        <v>0</v>
      </c>
      <c r="D168" s="112"/>
      <c r="E168" s="117"/>
      <c r="F168" s="25">
        <f t="shared" si="5"/>
        <v>7000</v>
      </c>
      <c r="G168" s="26">
        <f t="shared" si="5"/>
        <v>4840</v>
      </c>
      <c r="H168" s="27"/>
      <c r="I168" s="28">
        <f t="shared" si="4"/>
        <v>1</v>
      </c>
      <c r="J168" s="28">
        <f t="shared" si="4"/>
        <v>0.69142857142857139</v>
      </c>
      <c r="K168" s="1"/>
      <c r="L168" s="1"/>
      <c r="M168" s="1"/>
    </row>
    <row r="169" spans="1:13" s="3" customFormat="1">
      <c r="A169" s="17">
        <v>43465</v>
      </c>
      <c r="B169" s="119">
        <v>12</v>
      </c>
      <c r="C169" s="15">
        <v>0</v>
      </c>
      <c r="D169" s="111"/>
      <c r="E169" s="14"/>
      <c r="F169" s="29">
        <f t="shared" si="5"/>
        <v>7000</v>
      </c>
      <c r="G169" s="30">
        <f t="shared" si="5"/>
        <v>4840</v>
      </c>
      <c r="H169" s="31"/>
      <c r="I169" s="32">
        <f t="shared" si="4"/>
        <v>1</v>
      </c>
      <c r="J169" s="32">
        <f t="shared" si="4"/>
        <v>0.69142857142857139</v>
      </c>
      <c r="K169" s="1"/>
      <c r="L169" s="1"/>
      <c r="M169" s="1"/>
    </row>
    <row r="170" spans="1:13" s="3" customFormat="1">
      <c r="A170" s="46" t="s">
        <v>24</v>
      </c>
      <c r="B170" s="120">
        <v>13</v>
      </c>
      <c r="C170" s="44">
        <f>SUM(C158:C169)</f>
        <v>7000</v>
      </c>
      <c r="D170" s="42">
        <f>SUM(D158:D169)</f>
        <v>4840</v>
      </c>
      <c r="E170" s="51"/>
      <c r="F170" s="47">
        <f>F169</f>
        <v>7000</v>
      </c>
      <c r="G170" s="48">
        <f>G169</f>
        <v>4840</v>
      </c>
      <c r="H170" s="49"/>
      <c r="I170" s="50">
        <f>I169</f>
        <v>1</v>
      </c>
      <c r="J170" s="50">
        <f>J169</f>
        <v>0.69142857142857139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6"/>
      <c r="B172" s="66"/>
      <c r="C172" s="67" t="s">
        <v>43</v>
      </c>
      <c r="D172" s="66" t="str">
        <f>C174</f>
        <v>Desarrollo de Capacidades del Sector Rural</v>
      </c>
      <c r="E172" s="66"/>
      <c r="F172" s="66"/>
      <c r="G172" s="66"/>
      <c r="H172" s="66"/>
      <c r="I172" s="66"/>
      <c r="J172" s="66"/>
    </row>
    <row r="173" spans="1:13">
      <c r="I173" s="317" t="s">
        <v>208</v>
      </c>
      <c r="J173" s="318"/>
    </row>
    <row r="174" spans="1:13">
      <c r="A174" s="2" t="s">
        <v>11</v>
      </c>
      <c r="C174" s="302" t="s">
        <v>298</v>
      </c>
      <c r="D174" s="303"/>
      <c r="E174" s="303"/>
      <c r="F174" s="303"/>
      <c r="G174" s="303"/>
      <c r="H174" s="65"/>
      <c r="I174" s="131" t="s">
        <v>82</v>
      </c>
      <c r="J174" s="133">
        <f>beneficiarios!N29</f>
        <v>150</v>
      </c>
    </row>
    <row r="175" spans="1:13">
      <c r="A175" s="2" t="s">
        <v>12</v>
      </c>
      <c r="C175" s="330" t="s">
        <v>287</v>
      </c>
      <c r="D175" s="331"/>
      <c r="E175" s="331"/>
      <c r="F175" s="331"/>
      <c r="G175" s="332"/>
      <c r="H175" s="65"/>
      <c r="I175" s="131" t="s">
        <v>205</v>
      </c>
      <c r="J175" s="190">
        <f>beneficiarios!N30</f>
        <v>105</v>
      </c>
    </row>
    <row r="176" spans="1:13">
      <c r="A176" s="128" t="s">
        <v>13</v>
      </c>
      <c r="C176" s="330" t="s">
        <v>258</v>
      </c>
      <c r="D176" s="331"/>
      <c r="E176" s="331"/>
      <c r="F176" s="331"/>
      <c r="G176" s="332"/>
      <c r="H176" s="65"/>
      <c r="I176" s="132" t="s">
        <v>206</v>
      </c>
      <c r="J176" s="190">
        <f>beneficiarios!N31</f>
        <v>0</v>
      </c>
    </row>
    <row r="177" spans="1:10" ht="25.5">
      <c r="A177" s="128" t="s">
        <v>219</v>
      </c>
      <c r="C177" s="307" t="s">
        <v>301</v>
      </c>
      <c r="D177" s="308"/>
      <c r="E177" s="308"/>
      <c r="F177" s="308"/>
      <c r="G177" s="309"/>
      <c r="H177" s="65"/>
      <c r="I177" s="132" t="s">
        <v>207</v>
      </c>
      <c r="J177" s="190">
        <f>beneficiarios!N32</f>
        <v>0</v>
      </c>
    </row>
    <row r="178" spans="1:10">
      <c r="A178" s="1"/>
    </row>
    <row r="179" spans="1:10">
      <c r="A179" s="2" t="s">
        <v>15</v>
      </c>
      <c r="C179" s="310">
        <v>43108</v>
      </c>
      <c r="D179" s="311"/>
      <c r="F179" s="127" t="s">
        <v>16</v>
      </c>
      <c r="G179" s="40"/>
      <c r="I179" s="310">
        <v>43373</v>
      </c>
      <c r="J179" s="311"/>
    </row>
    <row r="180" spans="1:10"/>
    <row r="181" spans="1:10" ht="12.75" customHeight="1">
      <c r="A181" s="312" t="s">
        <v>76</v>
      </c>
      <c r="B181" s="313"/>
      <c r="C181" s="310">
        <v>43373</v>
      </c>
      <c r="D181" s="314"/>
      <c r="E181" s="20"/>
      <c r="F181" s="344" t="s">
        <v>218</v>
      </c>
      <c r="G181" s="345"/>
      <c r="H181" s="346"/>
      <c r="I181" s="315" t="s">
        <v>118</v>
      </c>
      <c r="J181" s="316"/>
    </row>
    <row r="182" spans="1:10" ht="13.5" thickBot="1"/>
    <row r="183" spans="1:10" ht="25.5" customHeight="1" thickBot="1">
      <c r="A183" s="285" t="s">
        <v>81</v>
      </c>
      <c r="B183" s="286"/>
      <c r="C183" s="287" t="s">
        <v>299</v>
      </c>
      <c r="D183" s="288"/>
      <c r="E183" s="285" t="s">
        <v>77</v>
      </c>
      <c r="F183" s="286"/>
      <c r="G183" s="287" t="s">
        <v>300</v>
      </c>
      <c r="H183" s="288"/>
      <c r="I183" s="124" t="s">
        <v>85</v>
      </c>
      <c r="J183" s="125" t="s">
        <v>113</v>
      </c>
    </row>
    <row r="184" spans="1:10"/>
    <row r="185" spans="1:10" ht="12.75" customHeight="1">
      <c r="A185" s="35" t="s">
        <v>74</v>
      </c>
      <c r="C185" s="289" t="s">
        <v>302</v>
      </c>
      <c r="D185" s="290"/>
      <c r="E185" s="290"/>
      <c r="F185" s="290"/>
      <c r="G185" s="290"/>
      <c r="H185" s="290"/>
      <c r="I185" s="290"/>
      <c r="J185" s="291"/>
    </row>
    <row r="186" spans="1:10" ht="12.75" customHeight="1">
      <c r="A186" s="36"/>
      <c r="C186" s="292"/>
      <c r="D186" s="293"/>
      <c r="E186" s="293"/>
      <c r="F186" s="293"/>
      <c r="G186" s="293"/>
      <c r="H186" s="293"/>
      <c r="I186" s="293"/>
      <c r="J186" s="294"/>
    </row>
    <row r="187" spans="1:10" ht="12.75" customHeight="1">
      <c r="A187" s="1"/>
      <c r="C187" s="292"/>
      <c r="D187" s="293"/>
      <c r="E187" s="293"/>
      <c r="F187" s="293"/>
      <c r="G187" s="293"/>
      <c r="H187" s="293"/>
      <c r="I187" s="293"/>
      <c r="J187" s="294"/>
    </row>
    <row r="188" spans="1:10" ht="12.75" customHeight="1">
      <c r="A188" s="1"/>
      <c r="C188" s="295"/>
      <c r="D188" s="296"/>
      <c r="E188" s="296"/>
      <c r="F188" s="296"/>
      <c r="G188" s="296"/>
      <c r="H188" s="296"/>
      <c r="I188" s="296"/>
      <c r="J188" s="297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38</v>
      </c>
      <c r="C190" s="54" t="s">
        <v>248</v>
      </c>
      <c r="D190" s="84"/>
      <c r="E190" s="84"/>
      <c r="F190" s="84"/>
      <c r="G190" s="84"/>
      <c r="H190" s="84"/>
      <c r="I190" s="84"/>
      <c r="J190" s="85"/>
    </row>
    <row r="191" spans="1:10">
      <c r="A191" s="22" t="s">
        <v>39</v>
      </c>
      <c r="C191" s="126" t="s">
        <v>249</v>
      </c>
      <c r="D191" s="86"/>
      <c r="E191" s="86"/>
      <c r="F191" s="86"/>
      <c r="G191" s="86"/>
      <c r="H191" s="86"/>
      <c r="I191" s="86"/>
      <c r="J191" s="87"/>
    </row>
    <row r="192" spans="1:10">
      <c r="C192" s="126" t="s">
        <v>303</v>
      </c>
      <c r="D192" s="86"/>
      <c r="E192" s="86"/>
      <c r="F192" s="86"/>
      <c r="G192" s="86"/>
      <c r="H192" s="86"/>
      <c r="I192" s="86"/>
      <c r="J192" s="87"/>
    </row>
    <row r="193" spans="1:10">
      <c r="C193" s="52"/>
      <c r="D193" s="86"/>
      <c r="E193" s="86"/>
      <c r="F193" s="86"/>
      <c r="G193" s="86"/>
      <c r="H193" s="86"/>
      <c r="I193" s="86"/>
      <c r="J193" s="87"/>
    </row>
    <row r="194" spans="1:10">
      <c r="C194" s="53"/>
      <c r="D194" s="88"/>
      <c r="E194" s="88"/>
      <c r="F194" s="88"/>
      <c r="G194" s="88"/>
      <c r="H194" s="88"/>
      <c r="I194" s="88"/>
      <c r="J194" s="89"/>
    </row>
    <row r="195" spans="1:10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>
      <c r="A196" s="21" t="s">
        <v>37</v>
      </c>
      <c r="C196" s="58" t="s">
        <v>304</v>
      </c>
      <c r="D196" s="90"/>
      <c r="E196" s="90"/>
      <c r="F196" s="90"/>
      <c r="G196" s="90"/>
      <c r="H196" s="90"/>
      <c r="I196" s="90"/>
      <c r="J196" s="91"/>
    </row>
    <row r="197" spans="1:10">
      <c r="A197" s="22"/>
      <c r="C197" s="56" t="s">
        <v>305</v>
      </c>
      <c r="D197" s="92"/>
      <c r="E197" s="92"/>
      <c r="F197" s="92"/>
      <c r="G197" s="92"/>
      <c r="H197" s="92"/>
      <c r="I197" s="92"/>
      <c r="J197" s="93"/>
    </row>
    <row r="198" spans="1:10">
      <c r="C198" s="56"/>
      <c r="D198" s="92"/>
      <c r="E198" s="92"/>
      <c r="F198" s="92"/>
      <c r="G198" s="92"/>
      <c r="H198" s="92"/>
      <c r="I198" s="92"/>
      <c r="J198" s="93"/>
    </row>
    <row r="199" spans="1:10">
      <c r="C199" s="56"/>
      <c r="D199" s="92"/>
      <c r="E199" s="92"/>
      <c r="F199" s="92"/>
      <c r="G199" s="92"/>
      <c r="H199" s="92"/>
      <c r="I199" s="92"/>
      <c r="J199" s="93"/>
    </row>
    <row r="200" spans="1:10">
      <c r="C200" s="94"/>
      <c r="D200" s="95"/>
      <c r="E200" s="95"/>
      <c r="F200" s="95"/>
      <c r="G200" s="95"/>
      <c r="H200" s="95"/>
      <c r="I200" s="95"/>
      <c r="J200" s="96"/>
    </row>
    <row r="201" spans="1:10">
      <c r="A201" s="1"/>
      <c r="C201" s="8"/>
      <c r="D201" s="8"/>
      <c r="E201" s="8"/>
      <c r="F201" s="8"/>
      <c r="G201" s="8"/>
      <c r="H201" s="8"/>
      <c r="I201" s="8"/>
      <c r="J201" s="8"/>
    </row>
    <row r="202" spans="1:10">
      <c r="A202" s="21" t="s">
        <v>18</v>
      </c>
      <c r="C202" s="58" t="s">
        <v>250</v>
      </c>
      <c r="D202" s="90"/>
      <c r="E202" s="90"/>
      <c r="F202" s="90"/>
      <c r="G202" s="90"/>
      <c r="H202" s="90"/>
      <c r="I202" s="90"/>
      <c r="J202" s="91"/>
    </row>
    <row r="203" spans="1:10">
      <c r="A203" s="22"/>
      <c r="C203" s="55" t="s">
        <v>251</v>
      </c>
      <c r="D203" s="92"/>
      <c r="E203" s="92"/>
      <c r="F203" s="92"/>
      <c r="G203" s="92"/>
      <c r="H203" s="92"/>
      <c r="I203" s="92"/>
      <c r="J203" s="93"/>
    </row>
    <row r="204" spans="1:10">
      <c r="C204" s="55" t="s">
        <v>252</v>
      </c>
      <c r="D204" s="92"/>
      <c r="E204" s="92"/>
      <c r="F204" s="92"/>
      <c r="G204" s="92"/>
      <c r="H204" s="92"/>
      <c r="I204" s="92"/>
      <c r="J204" s="93"/>
    </row>
    <row r="205" spans="1:10">
      <c r="C205" s="55" t="s">
        <v>253</v>
      </c>
      <c r="D205" s="92"/>
      <c r="E205" s="92"/>
      <c r="F205" s="92"/>
      <c r="G205" s="92"/>
      <c r="H205" s="92"/>
      <c r="I205" s="92"/>
      <c r="J205" s="93"/>
    </row>
    <row r="206" spans="1:10">
      <c r="C206" s="55"/>
      <c r="D206" s="92"/>
      <c r="E206" s="92"/>
      <c r="F206" s="92"/>
      <c r="G206" s="92"/>
      <c r="H206" s="92"/>
      <c r="I206" s="92"/>
      <c r="J206" s="93"/>
    </row>
    <row r="207" spans="1:10">
      <c r="C207" s="55"/>
      <c r="D207" s="92"/>
      <c r="E207" s="92"/>
      <c r="F207" s="92"/>
      <c r="G207" s="92"/>
      <c r="H207" s="92"/>
      <c r="I207" s="92"/>
      <c r="J207" s="93"/>
    </row>
    <row r="208" spans="1:10">
      <c r="C208" s="56"/>
      <c r="D208" s="92"/>
      <c r="E208" s="92"/>
      <c r="F208" s="92"/>
      <c r="G208" s="92"/>
      <c r="H208" s="92"/>
      <c r="I208" s="92"/>
      <c r="J208" s="93"/>
    </row>
    <row r="209" spans="1:10">
      <c r="C209" s="94"/>
      <c r="D209" s="95"/>
      <c r="E209" s="95"/>
      <c r="F209" s="95"/>
      <c r="G209" s="95"/>
      <c r="H209" s="95"/>
      <c r="I209" s="95"/>
      <c r="J209" s="96"/>
    </row>
    <row r="210" spans="1:10">
      <c r="A210" s="1"/>
      <c r="C210" s="8"/>
      <c r="D210" s="8"/>
      <c r="E210" s="8"/>
      <c r="F210" s="8"/>
      <c r="G210" s="8"/>
      <c r="H210" s="8"/>
      <c r="I210" s="8"/>
      <c r="J210" s="8"/>
    </row>
    <row r="211" spans="1:10">
      <c r="A211" s="2" t="s">
        <v>19</v>
      </c>
      <c r="C211" s="298">
        <v>2</v>
      </c>
      <c r="D211" s="299"/>
      <c r="F211" s="300" t="s">
        <v>20</v>
      </c>
      <c r="G211" s="301"/>
      <c r="I211" s="298">
        <v>3</v>
      </c>
      <c r="J211" s="299"/>
    </row>
    <row r="212" spans="1:10">
      <c r="A212" s="4"/>
      <c r="B212" s="1"/>
      <c r="C212" s="103"/>
      <c r="D212" s="103"/>
      <c r="E212" s="1"/>
      <c r="F212" s="38"/>
      <c r="G212" s="38"/>
      <c r="I212" s="8"/>
      <c r="J212" s="8"/>
    </row>
    <row r="213" spans="1:10">
      <c r="A213" s="23"/>
      <c r="B213" s="97" t="s">
        <v>67</v>
      </c>
      <c r="C213" s="10"/>
      <c r="D213" s="10"/>
      <c r="E213" s="11"/>
      <c r="G213" s="18"/>
      <c r="H213" s="1"/>
      <c r="I213" s="1"/>
      <c r="J213" s="1"/>
    </row>
    <row r="214" spans="1:10">
      <c r="A214" s="42" t="s">
        <v>4</v>
      </c>
      <c r="B214" s="43"/>
      <c r="C214" s="99" t="s">
        <v>68</v>
      </c>
      <c r="D214" s="42" t="s">
        <v>80</v>
      </c>
      <c r="E214" s="51"/>
      <c r="F214" s="99" t="s">
        <v>69</v>
      </c>
      <c r="G214" s="45" t="s">
        <v>21</v>
      </c>
      <c r="H214" s="43"/>
      <c r="I214" s="44" t="s">
        <v>22</v>
      </c>
      <c r="J214" s="44" t="s">
        <v>23</v>
      </c>
    </row>
    <row r="215" spans="1:10">
      <c r="A215" s="16">
        <v>43131</v>
      </c>
      <c r="B215" s="118">
        <v>1</v>
      </c>
      <c r="C215" s="24">
        <v>0</v>
      </c>
      <c r="D215" s="112">
        <v>0</v>
      </c>
      <c r="E215" s="117"/>
      <c r="F215" s="25">
        <f>C215</f>
        <v>0</v>
      </c>
      <c r="G215" s="26">
        <f>D215</f>
        <v>0</v>
      </c>
      <c r="H215" s="27"/>
      <c r="I215" s="28">
        <f t="shared" ref="I215:J226" si="6">F215/$F$227</f>
        <v>0</v>
      </c>
      <c r="J215" s="28">
        <f t="shared" si="6"/>
        <v>0</v>
      </c>
    </row>
    <row r="216" spans="1:10">
      <c r="A216" s="17">
        <v>43159</v>
      </c>
      <c r="B216" s="119">
        <v>2</v>
      </c>
      <c r="C216" s="15">
        <v>0</v>
      </c>
      <c r="D216" s="111">
        <v>1</v>
      </c>
      <c r="E216" s="14"/>
      <c r="F216" s="29">
        <f t="shared" ref="F216:G226" si="7">C216+F215</f>
        <v>0</v>
      </c>
      <c r="G216" s="30">
        <f t="shared" si="7"/>
        <v>1</v>
      </c>
      <c r="H216" s="31"/>
      <c r="I216" s="32">
        <f t="shared" si="6"/>
        <v>0</v>
      </c>
      <c r="J216" s="32">
        <f t="shared" si="6"/>
        <v>0.5</v>
      </c>
    </row>
    <row r="217" spans="1:10">
      <c r="A217" s="16">
        <v>43190</v>
      </c>
      <c r="B217" s="118">
        <v>3</v>
      </c>
      <c r="C217" s="24">
        <v>1</v>
      </c>
      <c r="D217" s="112">
        <v>0</v>
      </c>
      <c r="E217" s="117"/>
      <c r="F217" s="25">
        <f t="shared" si="7"/>
        <v>1</v>
      </c>
      <c r="G217" s="26">
        <f t="shared" si="7"/>
        <v>1</v>
      </c>
      <c r="H217" s="27"/>
      <c r="I217" s="28">
        <f t="shared" si="6"/>
        <v>0.5</v>
      </c>
      <c r="J217" s="28">
        <f t="shared" si="6"/>
        <v>0.5</v>
      </c>
    </row>
    <row r="218" spans="1:10">
      <c r="A218" s="17">
        <v>43220</v>
      </c>
      <c r="B218" s="119">
        <v>4</v>
      </c>
      <c r="C218" s="15">
        <v>0</v>
      </c>
      <c r="D218" s="111">
        <v>0</v>
      </c>
      <c r="E218" s="14"/>
      <c r="F218" s="29">
        <f t="shared" si="7"/>
        <v>1</v>
      </c>
      <c r="G218" s="30">
        <f t="shared" si="7"/>
        <v>1</v>
      </c>
      <c r="H218" s="31"/>
      <c r="I218" s="32">
        <f t="shared" si="6"/>
        <v>0.5</v>
      </c>
      <c r="J218" s="32">
        <f t="shared" si="6"/>
        <v>0.5</v>
      </c>
    </row>
    <row r="219" spans="1:10">
      <c r="A219" s="16">
        <v>43251</v>
      </c>
      <c r="B219" s="118">
        <v>5</v>
      </c>
      <c r="C219" s="24">
        <v>0</v>
      </c>
      <c r="D219" s="112">
        <v>0</v>
      </c>
      <c r="E219" s="117"/>
      <c r="F219" s="25">
        <f t="shared" si="7"/>
        <v>1</v>
      </c>
      <c r="G219" s="26">
        <f t="shared" si="7"/>
        <v>1</v>
      </c>
      <c r="H219" s="27"/>
      <c r="I219" s="28">
        <f t="shared" si="6"/>
        <v>0.5</v>
      </c>
      <c r="J219" s="28">
        <f t="shared" si="6"/>
        <v>0.5</v>
      </c>
    </row>
    <row r="220" spans="1:10">
      <c r="A220" s="17">
        <v>43281</v>
      </c>
      <c r="B220" s="119">
        <v>6</v>
      </c>
      <c r="C220" s="15">
        <v>0</v>
      </c>
      <c r="D220" s="111">
        <v>0</v>
      </c>
      <c r="E220" s="14"/>
      <c r="F220" s="29">
        <f t="shared" si="7"/>
        <v>1</v>
      </c>
      <c r="G220" s="30">
        <f t="shared" si="7"/>
        <v>1</v>
      </c>
      <c r="H220" s="31"/>
      <c r="I220" s="32">
        <f t="shared" si="6"/>
        <v>0.5</v>
      </c>
      <c r="J220" s="32">
        <f t="shared" si="6"/>
        <v>0.5</v>
      </c>
    </row>
    <row r="221" spans="1:10">
      <c r="A221" s="16">
        <v>43312</v>
      </c>
      <c r="B221" s="118">
        <v>7</v>
      </c>
      <c r="C221" s="24">
        <v>1</v>
      </c>
      <c r="D221" s="112">
        <v>1</v>
      </c>
      <c r="E221" s="117"/>
      <c r="F221" s="25">
        <f t="shared" si="7"/>
        <v>2</v>
      </c>
      <c r="G221" s="26">
        <f t="shared" si="7"/>
        <v>2</v>
      </c>
      <c r="H221" s="27"/>
      <c r="I221" s="28">
        <f t="shared" si="6"/>
        <v>1</v>
      </c>
      <c r="J221" s="28">
        <f t="shared" si="6"/>
        <v>1</v>
      </c>
    </row>
    <row r="222" spans="1:10">
      <c r="A222" s="17">
        <v>43343</v>
      </c>
      <c r="B222" s="119">
        <v>8</v>
      </c>
      <c r="C222" s="15">
        <v>0</v>
      </c>
      <c r="D222" s="111">
        <v>2</v>
      </c>
      <c r="E222" s="14"/>
      <c r="F222" s="29">
        <f t="shared" si="7"/>
        <v>2</v>
      </c>
      <c r="G222" s="30">
        <f t="shared" si="7"/>
        <v>4</v>
      </c>
      <c r="H222" s="31"/>
      <c r="I222" s="32">
        <f t="shared" si="6"/>
        <v>1</v>
      </c>
      <c r="J222" s="32">
        <f t="shared" si="6"/>
        <v>2</v>
      </c>
    </row>
    <row r="223" spans="1:10">
      <c r="A223" s="16">
        <v>43373</v>
      </c>
      <c r="B223" s="118">
        <v>9</v>
      </c>
      <c r="C223" s="24">
        <v>0</v>
      </c>
      <c r="D223" s="112">
        <v>0</v>
      </c>
      <c r="E223" s="117"/>
      <c r="F223" s="25">
        <f t="shared" si="7"/>
        <v>2</v>
      </c>
      <c r="G223" s="26">
        <f t="shared" si="7"/>
        <v>4</v>
      </c>
      <c r="H223" s="27"/>
      <c r="I223" s="28">
        <f t="shared" si="6"/>
        <v>1</v>
      </c>
      <c r="J223" s="28">
        <f t="shared" si="6"/>
        <v>2</v>
      </c>
    </row>
    <row r="224" spans="1:10">
      <c r="A224" s="17">
        <v>43404</v>
      </c>
      <c r="B224" s="119">
        <v>10</v>
      </c>
      <c r="C224" s="15">
        <v>0</v>
      </c>
      <c r="D224" s="111">
        <v>0</v>
      </c>
      <c r="E224" s="14"/>
      <c r="F224" s="29">
        <f t="shared" si="7"/>
        <v>2</v>
      </c>
      <c r="G224" s="30">
        <f t="shared" si="7"/>
        <v>4</v>
      </c>
      <c r="H224" s="31"/>
      <c r="I224" s="32">
        <f t="shared" si="6"/>
        <v>1</v>
      </c>
      <c r="J224" s="32">
        <f t="shared" si="6"/>
        <v>2</v>
      </c>
    </row>
    <row r="225" spans="1:10">
      <c r="A225" s="16">
        <v>43434</v>
      </c>
      <c r="B225" s="118">
        <v>11</v>
      </c>
      <c r="C225" s="24">
        <v>0</v>
      </c>
      <c r="D225" s="112">
        <v>0</v>
      </c>
      <c r="E225" s="117"/>
      <c r="F225" s="25">
        <f t="shared" si="7"/>
        <v>2</v>
      </c>
      <c r="G225" s="26">
        <f t="shared" si="7"/>
        <v>4</v>
      </c>
      <c r="H225" s="27"/>
      <c r="I225" s="28">
        <f t="shared" si="6"/>
        <v>1</v>
      </c>
      <c r="J225" s="28">
        <f t="shared" si="6"/>
        <v>2</v>
      </c>
    </row>
    <row r="226" spans="1:10">
      <c r="A226" s="17">
        <v>43465</v>
      </c>
      <c r="B226" s="119">
        <v>12</v>
      </c>
      <c r="C226" s="15">
        <v>0</v>
      </c>
      <c r="D226" s="111">
        <v>0</v>
      </c>
      <c r="E226" s="14"/>
      <c r="F226" s="29">
        <f t="shared" si="7"/>
        <v>2</v>
      </c>
      <c r="G226" s="30">
        <f t="shared" si="7"/>
        <v>4</v>
      </c>
      <c r="H226" s="31"/>
      <c r="I226" s="32">
        <f t="shared" si="6"/>
        <v>1</v>
      </c>
      <c r="J226" s="32">
        <f t="shared" si="6"/>
        <v>2</v>
      </c>
    </row>
    <row r="227" spans="1:10">
      <c r="A227" s="46" t="s">
        <v>24</v>
      </c>
      <c r="B227" s="120">
        <v>13</v>
      </c>
      <c r="C227" s="44">
        <f>SUM(C215:C226)</f>
        <v>2</v>
      </c>
      <c r="D227" s="42">
        <f>SUM(D215:D226)</f>
        <v>4</v>
      </c>
      <c r="E227" s="51"/>
      <c r="F227" s="47">
        <f>F226</f>
        <v>2</v>
      </c>
      <c r="G227" s="48">
        <f>G226</f>
        <v>4</v>
      </c>
      <c r="H227" s="49"/>
      <c r="I227" s="50">
        <f>I226</f>
        <v>1</v>
      </c>
      <c r="J227" s="50">
        <f>J226</f>
        <v>2</v>
      </c>
    </row>
    <row r="228" spans="1:10">
      <c r="A228" s="41"/>
      <c r="B228" s="41"/>
      <c r="C228" s="105"/>
      <c r="D228" s="105"/>
      <c r="E228" s="105"/>
      <c r="F228" s="104"/>
      <c r="G228" s="104"/>
      <c r="H228" s="106"/>
      <c r="I228" s="106"/>
      <c r="J228" s="106"/>
    </row>
    <row r="229" spans="1:10" hidden="1">
      <c r="A229" s="41"/>
      <c r="B229" s="41"/>
      <c r="C229" s="110"/>
      <c r="D229" s="110"/>
      <c r="E229" s="110"/>
      <c r="F229" s="104"/>
      <c r="G229" s="104"/>
      <c r="H229" s="113"/>
      <c r="I229" s="113"/>
      <c r="J229" s="113"/>
    </row>
    <row r="230" spans="1:10" hidden="1">
      <c r="A230" s="145" t="s">
        <v>70</v>
      </c>
      <c r="B230" s="107"/>
      <c r="C230" s="146" t="s">
        <v>83</v>
      </c>
      <c r="D230" s="107"/>
      <c r="E230" s="342" t="s">
        <v>89</v>
      </c>
      <c r="F230" s="342"/>
      <c r="G230" s="18"/>
      <c r="H230" s="1"/>
      <c r="I230" s="8"/>
      <c r="J230" s="8"/>
    </row>
    <row r="231" spans="1:10" hidden="1">
      <c r="A231" s="108" t="s">
        <v>71</v>
      </c>
      <c r="B231" s="107"/>
      <c r="C231" s="130" t="s">
        <v>116</v>
      </c>
      <c r="D231" s="1"/>
      <c r="E231" s="121">
        <v>1</v>
      </c>
      <c r="F231" s="121" t="s">
        <v>26</v>
      </c>
      <c r="G231" s="1"/>
      <c r="H231" s="1"/>
      <c r="I231" s="1"/>
      <c r="J231" s="1"/>
    </row>
    <row r="232" spans="1:10" hidden="1">
      <c r="A232" s="109" t="s">
        <v>88</v>
      </c>
      <c r="B232" s="107"/>
      <c r="C232" s="129" t="s">
        <v>117</v>
      </c>
      <c r="E232" s="122">
        <v>2</v>
      </c>
      <c r="F232" s="121" t="s">
        <v>27</v>
      </c>
    </row>
    <row r="233" spans="1:10" hidden="1">
      <c r="A233" s="108" t="s">
        <v>75</v>
      </c>
      <c r="B233" s="107"/>
      <c r="C233" s="129"/>
      <c r="E233" s="121">
        <v>3</v>
      </c>
      <c r="F233" s="122" t="s">
        <v>28</v>
      </c>
    </row>
    <row r="234" spans="1:10" hidden="1">
      <c r="E234" s="122">
        <v>4</v>
      </c>
      <c r="F234" s="121" t="s">
        <v>29</v>
      </c>
    </row>
    <row r="235" spans="1:10" hidden="1">
      <c r="E235" s="121">
        <v>5</v>
      </c>
      <c r="F235" s="121" t="s">
        <v>30</v>
      </c>
    </row>
    <row r="236" spans="1:10" hidden="1">
      <c r="E236" s="122">
        <v>6</v>
      </c>
      <c r="F236" s="122" t="s">
        <v>31</v>
      </c>
    </row>
    <row r="237" spans="1:10" hidden="1">
      <c r="A237" s="145" t="s">
        <v>70</v>
      </c>
      <c r="E237" s="121">
        <v>7</v>
      </c>
      <c r="F237" s="121" t="s">
        <v>32</v>
      </c>
    </row>
    <row r="238" spans="1:10" hidden="1">
      <c r="A238" s="142" t="s">
        <v>113</v>
      </c>
      <c r="E238" s="122">
        <v>8</v>
      </c>
      <c r="F238" s="121" t="s">
        <v>33</v>
      </c>
    </row>
    <row r="239" spans="1:10" hidden="1">
      <c r="A239" s="3" t="s">
        <v>114</v>
      </c>
      <c r="E239" s="121">
        <v>9</v>
      </c>
      <c r="F239" s="122" t="s">
        <v>79</v>
      </c>
    </row>
    <row r="240" spans="1:10" hidden="1">
      <c r="A240" s="142" t="s">
        <v>115</v>
      </c>
      <c r="E240" s="122">
        <v>10</v>
      </c>
      <c r="F240" s="121" t="s">
        <v>34</v>
      </c>
    </row>
    <row r="241" spans="1:6" hidden="1">
      <c r="A241" s="3" t="s">
        <v>110</v>
      </c>
      <c r="E241" s="123">
        <v>11</v>
      </c>
      <c r="F241" s="121" t="s">
        <v>35</v>
      </c>
    </row>
    <row r="242" spans="1:6" hidden="1">
      <c r="A242" s="142" t="s">
        <v>111</v>
      </c>
      <c r="E242" s="122">
        <v>12</v>
      </c>
      <c r="F242" s="122" t="s">
        <v>36</v>
      </c>
    </row>
    <row r="243" spans="1:6" hidden="1">
      <c r="A243" s="3" t="s">
        <v>112</v>
      </c>
    </row>
    <row r="244" spans="1:6" hidden="1"/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spans="1:10" hidden="1"/>
    <row r="290" spans="1:10" hidden="1"/>
    <row r="291" spans="1:10" hidden="1"/>
    <row r="292" spans="1:10" hidden="1"/>
    <row r="293" spans="1:10" hidden="1"/>
    <row r="294" spans="1:10" hidden="1"/>
    <row r="295" spans="1:10" hidden="1"/>
    <row r="296" spans="1:10" hidden="1"/>
    <row r="297" spans="1:10" hidden="1"/>
    <row r="298" spans="1:10" hidden="1"/>
    <row r="299" spans="1:10" hidden="1"/>
    <row r="300" spans="1:10">
      <c r="A300" s="66"/>
      <c r="B300" s="66"/>
      <c r="C300" s="67" t="s">
        <v>209</v>
      </c>
      <c r="D300" s="66" t="str">
        <f>C302</f>
        <v>Organización de Reuniones</v>
      </c>
      <c r="E300" s="66"/>
      <c r="F300" s="66"/>
      <c r="G300" s="66"/>
      <c r="H300" s="66"/>
      <c r="I300" s="66"/>
      <c r="J300" s="66"/>
    </row>
    <row r="301" spans="1:10">
      <c r="I301" s="317" t="s">
        <v>208</v>
      </c>
      <c r="J301" s="318"/>
    </row>
    <row r="302" spans="1:10">
      <c r="A302" s="2" t="s">
        <v>11</v>
      </c>
      <c r="C302" s="330" t="s">
        <v>307</v>
      </c>
      <c r="D302" s="331"/>
      <c r="E302" s="331"/>
      <c r="F302" s="331"/>
      <c r="G302" s="331"/>
      <c r="H302" s="65"/>
      <c r="I302" s="131" t="s">
        <v>82</v>
      </c>
      <c r="J302" s="133">
        <f>beneficiarios!N36</f>
        <v>155</v>
      </c>
    </row>
    <row r="303" spans="1:10">
      <c r="A303" s="2" t="s">
        <v>12</v>
      </c>
      <c r="C303" s="330" t="s">
        <v>287</v>
      </c>
      <c r="D303" s="331"/>
      <c r="E303" s="331"/>
      <c r="F303" s="331"/>
      <c r="G303" s="332"/>
      <c r="H303" s="65"/>
      <c r="I303" s="131" t="s">
        <v>205</v>
      </c>
      <c r="J303" s="190">
        <f>beneficiarios!N37</f>
        <v>42</v>
      </c>
    </row>
    <row r="304" spans="1:10">
      <c r="A304" s="128" t="s">
        <v>13</v>
      </c>
      <c r="C304" s="330" t="s">
        <v>258</v>
      </c>
      <c r="D304" s="331"/>
      <c r="E304" s="331"/>
      <c r="F304" s="331"/>
      <c r="G304" s="332"/>
      <c r="H304" s="65"/>
      <c r="I304" s="132" t="s">
        <v>206</v>
      </c>
      <c r="J304" s="190">
        <f>beneficiarios!N38</f>
        <v>0</v>
      </c>
    </row>
    <row r="305" spans="1:10" ht="25.5">
      <c r="A305" s="134" t="s">
        <v>219</v>
      </c>
      <c r="C305" s="307" t="s">
        <v>254</v>
      </c>
      <c r="D305" s="308"/>
      <c r="E305" s="308"/>
      <c r="F305" s="308"/>
      <c r="G305" s="309"/>
      <c r="H305" s="65"/>
      <c r="I305" s="132" t="s">
        <v>207</v>
      </c>
      <c r="J305" s="190">
        <f>beneficiarios!N39</f>
        <v>0</v>
      </c>
    </row>
    <row r="306" spans="1:10">
      <c r="A306" s="1"/>
    </row>
    <row r="307" spans="1:10">
      <c r="A307" s="2" t="s">
        <v>15</v>
      </c>
      <c r="C307" s="310">
        <v>43108</v>
      </c>
      <c r="D307" s="311"/>
      <c r="F307" s="182" t="s">
        <v>16</v>
      </c>
      <c r="G307" s="40"/>
      <c r="I307" s="310">
        <v>43373</v>
      </c>
      <c r="J307" s="311"/>
    </row>
    <row r="308" spans="1:10"/>
    <row r="309" spans="1:10">
      <c r="A309" s="312" t="s">
        <v>17</v>
      </c>
      <c r="B309" s="313"/>
      <c r="C309" s="310">
        <v>43373</v>
      </c>
      <c r="D309" s="314"/>
      <c r="E309" s="20"/>
      <c r="F309" s="344" t="s">
        <v>218</v>
      </c>
      <c r="G309" s="345"/>
      <c r="H309" s="346"/>
      <c r="I309" s="315" t="s">
        <v>118</v>
      </c>
      <c r="J309" s="316"/>
    </row>
    <row r="310" spans="1:10" ht="13.5" thickBot="1">
      <c r="A310" s="33"/>
      <c r="C310" s="180"/>
      <c r="D310" s="180"/>
      <c r="E310" s="180"/>
      <c r="F310" s="180"/>
    </row>
    <row r="311" spans="1:10" ht="25.5" customHeight="1" thickBot="1">
      <c r="A311" s="285" t="s">
        <v>81</v>
      </c>
      <c r="B311" s="286"/>
      <c r="C311" s="287" t="s">
        <v>306</v>
      </c>
      <c r="D311" s="288"/>
      <c r="E311" s="285" t="s">
        <v>77</v>
      </c>
      <c r="F311" s="286"/>
      <c r="G311" s="287" t="s">
        <v>308</v>
      </c>
      <c r="H311" s="288"/>
      <c r="I311" s="124" t="s">
        <v>85</v>
      </c>
      <c r="J311" s="125" t="s">
        <v>110</v>
      </c>
    </row>
    <row r="312" spans="1:10"/>
    <row r="313" spans="1:10">
      <c r="A313" s="35" t="s">
        <v>74</v>
      </c>
      <c r="C313" s="319" t="s">
        <v>309</v>
      </c>
      <c r="D313" s="320"/>
      <c r="E313" s="320"/>
      <c r="F313" s="320"/>
      <c r="G313" s="320"/>
      <c r="H313" s="320"/>
      <c r="I313" s="320"/>
      <c r="J313" s="321"/>
    </row>
    <row r="314" spans="1:10">
      <c r="A314" s="36"/>
      <c r="C314" s="322"/>
      <c r="D314" s="323"/>
      <c r="E314" s="323"/>
      <c r="F314" s="323"/>
      <c r="G314" s="323"/>
      <c r="H314" s="323"/>
      <c r="I314" s="323"/>
      <c r="J314" s="324"/>
    </row>
    <row r="315" spans="1:10">
      <c r="A315" s="4"/>
      <c r="C315" s="322"/>
      <c r="D315" s="323"/>
      <c r="E315" s="323"/>
      <c r="F315" s="323"/>
      <c r="G315" s="323"/>
      <c r="H315" s="323"/>
      <c r="I315" s="323"/>
      <c r="J315" s="324"/>
    </row>
    <row r="316" spans="1:10">
      <c r="A316" s="4"/>
      <c r="C316" s="325"/>
      <c r="D316" s="326"/>
      <c r="E316" s="326"/>
      <c r="F316" s="326"/>
      <c r="G316" s="326"/>
      <c r="H316" s="326"/>
      <c r="I316" s="326"/>
      <c r="J316" s="327"/>
    </row>
    <row r="317" spans="1:10">
      <c r="A317" s="4"/>
      <c r="C317" s="37"/>
      <c r="D317" s="37"/>
      <c r="E317" s="37"/>
      <c r="F317" s="37"/>
      <c r="G317" s="37"/>
      <c r="H317" s="37"/>
      <c r="I317" s="37"/>
      <c r="J317" s="37"/>
    </row>
    <row r="318" spans="1:10">
      <c r="A318" s="21" t="s">
        <v>38</v>
      </c>
      <c r="C318" s="54" t="s">
        <v>310</v>
      </c>
      <c r="D318" s="84"/>
      <c r="E318" s="84"/>
      <c r="F318" s="84"/>
      <c r="G318" s="84"/>
      <c r="H318" s="84"/>
      <c r="I318" s="84"/>
      <c r="J318" s="85"/>
    </row>
    <row r="319" spans="1:10">
      <c r="A319" s="22" t="s">
        <v>39</v>
      </c>
      <c r="C319" s="231" t="s">
        <v>311</v>
      </c>
      <c r="D319" s="86"/>
      <c r="E319" s="86"/>
      <c r="F319" s="86"/>
      <c r="G319" s="86"/>
      <c r="H319" s="86"/>
      <c r="I319" s="86"/>
      <c r="J319" s="87"/>
    </row>
    <row r="320" spans="1:10">
      <c r="C320" s="126" t="s">
        <v>312</v>
      </c>
      <c r="D320" s="86"/>
      <c r="E320" s="86"/>
      <c r="F320" s="86"/>
      <c r="G320" s="86"/>
      <c r="H320" s="86"/>
      <c r="I320" s="86"/>
      <c r="J320" s="87"/>
    </row>
    <row r="321" spans="1:10">
      <c r="C321" s="52" t="s">
        <v>313</v>
      </c>
      <c r="D321" s="86"/>
      <c r="E321" s="86"/>
      <c r="F321" s="86"/>
      <c r="G321" s="86"/>
      <c r="H321" s="86"/>
      <c r="I321" s="86"/>
      <c r="J321" s="87"/>
    </row>
    <row r="322" spans="1:10">
      <c r="C322" s="53"/>
      <c r="D322" s="88"/>
      <c r="E322" s="88"/>
      <c r="F322" s="88"/>
      <c r="G322" s="88"/>
      <c r="H322" s="88"/>
      <c r="I322" s="88"/>
      <c r="J322" s="89"/>
    </row>
    <row r="323" spans="1:10">
      <c r="A323" s="4"/>
      <c r="C323" s="37"/>
      <c r="D323" s="37"/>
      <c r="E323" s="37"/>
      <c r="F323" s="37"/>
      <c r="G323" s="37"/>
      <c r="H323" s="37"/>
      <c r="I323" s="37"/>
      <c r="J323" s="37"/>
    </row>
    <row r="324" spans="1:10">
      <c r="A324" s="21" t="s">
        <v>37</v>
      </c>
      <c r="C324" s="58" t="s">
        <v>255</v>
      </c>
      <c r="D324" s="90"/>
      <c r="E324" s="90"/>
      <c r="F324" s="90"/>
      <c r="G324" s="90"/>
      <c r="H324" s="90"/>
      <c r="I324" s="90"/>
      <c r="J324" s="91"/>
    </row>
    <row r="325" spans="1:10">
      <c r="A325" s="22"/>
      <c r="C325" s="55"/>
      <c r="D325" s="92"/>
      <c r="E325" s="92"/>
      <c r="F325" s="92"/>
      <c r="G325" s="92"/>
      <c r="H325" s="92"/>
      <c r="I325" s="92"/>
      <c r="J325" s="93"/>
    </row>
    <row r="326" spans="1:10">
      <c r="C326" s="55"/>
      <c r="D326" s="92"/>
      <c r="E326" s="92"/>
      <c r="F326" s="92"/>
      <c r="G326" s="92"/>
      <c r="H326" s="92"/>
      <c r="I326" s="92"/>
      <c r="J326" s="93"/>
    </row>
    <row r="327" spans="1:10">
      <c r="C327" s="56"/>
      <c r="D327" s="92"/>
      <c r="E327" s="92"/>
      <c r="F327" s="92"/>
      <c r="G327" s="92"/>
      <c r="H327" s="92"/>
      <c r="I327" s="92"/>
      <c r="J327" s="93"/>
    </row>
    <row r="328" spans="1:10">
      <c r="C328" s="57"/>
      <c r="D328" s="95"/>
      <c r="E328" s="95"/>
      <c r="F328" s="95"/>
      <c r="G328" s="95"/>
      <c r="H328" s="95"/>
      <c r="I328" s="95"/>
      <c r="J328" s="96"/>
    </row>
    <row r="329" spans="1:10">
      <c r="A329" s="4"/>
      <c r="C329" s="37"/>
      <c r="D329" s="37"/>
      <c r="E329" s="37"/>
      <c r="F329" s="37"/>
      <c r="G329" s="37"/>
      <c r="H329" s="37"/>
      <c r="I329" s="37"/>
      <c r="J329" s="37"/>
    </row>
    <row r="330" spans="1:10">
      <c r="A330" s="21" t="s">
        <v>18</v>
      </c>
      <c r="C330" s="58" t="s">
        <v>314</v>
      </c>
      <c r="D330" s="90"/>
      <c r="E330" s="90"/>
      <c r="F330" s="90"/>
      <c r="G330" s="90"/>
      <c r="H330" s="90"/>
      <c r="I330" s="90"/>
      <c r="J330" s="91"/>
    </row>
    <row r="331" spans="1:10">
      <c r="A331" s="22"/>
      <c r="C331" s="55" t="s">
        <v>315</v>
      </c>
      <c r="D331" s="92"/>
      <c r="E331" s="92"/>
      <c r="F331" s="92"/>
      <c r="G331" s="92"/>
      <c r="H331" s="92"/>
      <c r="I331" s="92"/>
      <c r="J331" s="93"/>
    </row>
    <row r="332" spans="1:10">
      <c r="C332" s="55" t="s">
        <v>256</v>
      </c>
      <c r="D332" s="92"/>
      <c r="E332" s="92"/>
      <c r="F332" s="92"/>
      <c r="G332" s="92"/>
      <c r="H332" s="92"/>
      <c r="I332" s="92"/>
      <c r="J332" s="93"/>
    </row>
    <row r="333" spans="1:10">
      <c r="C333" s="55" t="s">
        <v>316</v>
      </c>
      <c r="D333" s="92"/>
      <c r="E333" s="92"/>
      <c r="F333" s="92"/>
      <c r="G333" s="92"/>
      <c r="H333" s="92"/>
      <c r="I333" s="92"/>
      <c r="J333" s="93"/>
    </row>
    <row r="334" spans="1:10">
      <c r="C334" s="55" t="s">
        <v>317</v>
      </c>
      <c r="D334" s="92"/>
      <c r="E334" s="92"/>
      <c r="F334" s="92"/>
      <c r="G334" s="92"/>
      <c r="H334" s="92"/>
      <c r="I334" s="92"/>
      <c r="J334" s="93"/>
    </row>
    <row r="335" spans="1:10">
      <c r="C335" s="55" t="s">
        <v>318</v>
      </c>
      <c r="D335" s="92"/>
      <c r="E335" s="92"/>
      <c r="F335" s="92"/>
      <c r="G335" s="92"/>
      <c r="H335" s="92"/>
      <c r="I335" s="92"/>
      <c r="J335" s="93"/>
    </row>
    <row r="336" spans="1:10">
      <c r="C336" s="56"/>
      <c r="D336" s="92"/>
      <c r="E336" s="92"/>
      <c r="F336" s="92"/>
      <c r="G336" s="92"/>
      <c r="H336" s="92"/>
      <c r="I336" s="92"/>
      <c r="J336" s="93"/>
    </row>
    <row r="337" spans="1:10">
      <c r="C337" s="57"/>
      <c r="D337" s="95"/>
      <c r="E337" s="95"/>
      <c r="F337" s="95"/>
      <c r="G337" s="95"/>
      <c r="H337" s="95"/>
      <c r="I337" s="95"/>
      <c r="J337" s="96"/>
    </row>
    <row r="338" spans="1:10"/>
    <row r="339" spans="1:10">
      <c r="A339" s="2" t="s">
        <v>19</v>
      </c>
      <c r="C339" s="328">
        <v>12</v>
      </c>
      <c r="D339" s="329"/>
      <c r="F339" s="39" t="s">
        <v>20</v>
      </c>
      <c r="G339" s="40"/>
      <c r="I339" s="328">
        <v>5</v>
      </c>
      <c r="J339" s="329"/>
    </row>
    <row r="340" spans="1:10">
      <c r="A340" s="4"/>
      <c r="B340" s="1"/>
      <c r="C340" s="184"/>
      <c r="D340" s="184"/>
      <c r="E340" s="1"/>
      <c r="F340" s="4"/>
      <c r="G340" s="4"/>
      <c r="I340" s="180"/>
      <c r="J340" s="180"/>
    </row>
    <row r="341" spans="1:10">
      <c r="A341" s="178"/>
      <c r="B341" s="178" t="s">
        <v>67</v>
      </c>
      <c r="C341" s="181"/>
      <c r="D341" s="181"/>
      <c r="E341" s="179"/>
      <c r="G341" s="184"/>
      <c r="H341" s="1"/>
      <c r="I341" s="1"/>
      <c r="J341" s="1"/>
    </row>
    <row r="342" spans="1:10">
      <c r="A342" s="42" t="s">
        <v>4</v>
      </c>
      <c r="B342" s="43"/>
      <c r="C342" s="102" t="s">
        <v>68</v>
      </c>
      <c r="D342" s="42" t="s">
        <v>80</v>
      </c>
      <c r="E342" s="51"/>
      <c r="F342" s="102" t="s">
        <v>69</v>
      </c>
      <c r="G342" s="45" t="s">
        <v>21</v>
      </c>
      <c r="H342" s="43"/>
      <c r="I342" s="102" t="s">
        <v>22</v>
      </c>
      <c r="J342" s="102" t="s">
        <v>23</v>
      </c>
    </row>
    <row r="343" spans="1:10">
      <c r="A343" s="16">
        <v>43131</v>
      </c>
      <c r="B343" s="118">
        <v>1</v>
      </c>
      <c r="C343" s="24">
        <v>1</v>
      </c>
      <c r="D343" s="112">
        <v>1</v>
      </c>
      <c r="E343" s="117"/>
      <c r="F343" s="25">
        <f>C343</f>
        <v>1</v>
      </c>
      <c r="G343" s="26">
        <f>D343</f>
        <v>1</v>
      </c>
      <c r="H343" s="27"/>
      <c r="I343" s="28">
        <f t="shared" ref="I343:I354" si="8">F343/$F$355</f>
        <v>0.1</v>
      </c>
      <c r="J343" s="28">
        <f t="shared" ref="J343:J354" si="9">G343/$F$355</f>
        <v>0.1</v>
      </c>
    </row>
    <row r="344" spans="1:10">
      <c r="A344" s="17">
        <v>43159</v>
      </c>
      <c r="B344" s="119">
        <v>2</v>
      </c>
      <c r="C344" s="15">
        <v>1</v>
      </c>
      <c r="D344" s="111">
        <v>0</v>
      </c>
      <c r="E344" s="183"/>
      <c r="F344" s="29">
        <f t="shared" ref="F344:F354" si="10">C344+F343</f>
        <v>2</v>
      </c>
      <c r="G344" s="30">
        <f t="shared" ref="G344:G354" si="11">D344+G343</f>
        <v>1</v>
      </c>
      <c r="H344" s="31"/>
      <c r="I344" s="32">
        <f t="shared" si="8"/>
        <v>0.2</v>
      </c>
      <c r="J344" s="32">
        <f t="shared" si="9"/>
        <v>0.1</v>
      </c>
    </row>
    <row r="345" spans="1:10">
      <c r="A345" s="16">
        <v>43190</v>
      </c>
      <c r="B345" s="118">
        <v>3</v>
      </c>
      <c r="C345" s="24">
        <v>1</v>
      </c>
      <c r="D345" s="112">
        <v>0</v>
      </c>
      <c r="E345" s="117"/>
      <c r="F345" s="25">
        <f t="shared" si="10"/>
        <v>3</v>
      </c>
      <c r="G345" s="26">
        <f t="shared" si="11"/>
        <v>1</v>
      </c>
      <c r="H345" s="27"/>
      <c r="I345" s="28">
        <f t="shared" si="8"/>
        <v>0.3</v>
      </c>
      <c r="J345" s="28">
        <f t="shared" si="9"/>
        <v>0.1</v>
      </c>
    </row>
    <row r="346" spans="1:10">
      <c r="A346" s="17">
        <v>43220</v>
      </c>
      <c r="B346" s="119">
        <v>4</v>
      </c>
      <c r="C346" s="15">
        <v>1</v>
      </c>
      <c r="D346" s="111">
        <v>0</v>
      </c>
      <c r="E346" s="183"/>
      <c r="F346" s="29">
        <f t="shared" si="10"/>
        <v>4</v>
      </c>
      <c r="G346" s="30">
        <f t="shared" si="11"/>
        <v>1</v>
      </c>
      <c r="H346" s="31"/>
      <c r="I346" s="32">
        <f t="shared" si="8"/>
        <v>0.4</v>
      </c>
      <c r="J346" s="32">
        <f t="shared" si="9"/>
        <v>0.1</v>
      </c>
    </row>
    <row r="347" spans="1:10">
      <c r="A347" s="16">
        <v>43251</v>
      </c>
      <c r="B347" s="118">
        <v>5</v>
      </c>
      <c r="C347" s="24">
        <v>1</v>
      </c>
      <c r="D347" s="112">
        <v>0</v>
      </c>
      <c r="E347" s="117"/>
      <c r="F347" s="25">
        <f t="shared" si="10"/>
        <v>5</v>
      </c>
      <c r="G347" s="26">
        <f t="shared" si="11"/>
        <v>1</v>
      </c>
      <c r="H347" s="27"/>
      <c r="I347" s="28">
        <f t="shared" si="8"/>
        <v>0.5</v>
      </c>
      <c r="J347" s="28">
        <f t="shared" si="9"/>
        <v>0.1</v>
      </c>
    </row>
    <row r="348" spans="1:10">
      <c r="A348" s="17">
        <v>43281</v>
      </c>
      <c r="B348" s="119">
        <v>6</v>
      </c>
      <c r="C348" s="15">
        <v>1</v>
      </c>
      <c r="D348" s="111">
        <v>0</v>
      </c>
      <c r="E348" s="183"/>
      <c r="F348" s="29">
        <f t="shared" si="10"/>
        <v>6</v>
      </c>
      <c r="G348" s="30">
        <f t="shared" si="11"/>
        <v>1</v>
      </c>
      <c r="H348" s="31"/>
      <c r="I348" s="32">
        <f t="shared" si="8"/>
        <v>0.6</v>
      </c>
      <c r="J348" s="32">
        <f t="shared" si="9"/>
        <v>0.1</v>
      </c>
    </row>
    <row r="349" spans="1:10">
      <c r="A349" s="16">
        <v>43312</v>
      </c>
      <c r="B349" s="118">
        <v>7</v>
      </c>
      <c r="C349" s="24">
        <v>1</v>
      </c>
      <c r="D349" s="112">
        <v>0</v>
      </c>
      <c r="E349" s="117"/>
      <c r="F349" s="25">
        <f t="shared" si="10"/>
        <v>7</v>
      </c>
      <c r="G349" s="26">
        <f t="shared" si="11"/>
        <v>1</v>
      </c>
      <c r="H349" s="27"/>
      <c r="I349" s="28">
        <f t="shared" si="8"/>
        <v>0.7</v>
      </c>
      <c r="J349" s="28">
        <f t="shared" si="9"/>
        <v>0.1</v>
      </c>
    </row>
    <row r="350" spans="1:10">
      <c r="A350" s="17">
        <v>43343</v>
      </c>
      <c r="B350" s="119">
        <v>8</v>
      </c>
      <c r="C350" s="15">
        <v>1</v>
      </c>
      <c r="D350" s="111">
        <v>1</v>
      </c>
      <c r="E350" s="183"/>
      <c r="F350" s="29">
        <f t="shared" si="10"/>
        <v>8</v>
      </c>
      <c r="G350" s="30">
        <f t="shared" si="11"/>
        <v>2</v>
      </c>
      <c r="H350" s="31"/>
      <c r="I350" s="32">
        <f t="shared" si="8"/>
        <v>0.8</v>
      </c>
      <c r="J350" s="32">
        <f t="shared" si="9"/>
        <v>0.2</v>
      </c>
    </row>
    <row r="351" spans="1:10">
      <c r="A351" s="16">
        <v>43373</v>
      </c>
      <c r="B351" s="118">
        <v>9</v>
      </c>
      <c r="C351" s="24">
        <v>1</v>
      </c>
      <c r="D351" s="112">
        <v>0</v>
      </c>
      <c r="E351" s="117"/>
      <c r="F351" s="25">
        <f t="shared" si="10"/>
        <v>9</v>
      </c>
      <c r="G351" s="26">
        <f t="shared" si="11"/>
        <v>2</v>
      </c>
      <c r="H351" s="27"/>
      <c r="I351" s="28">
        <f t="shared" si="8"/>
        <v>0.9</v>
      </c>
      <c r="J351" s="28">
        <f t="shared" si="9"/>
        <v>0.2</v>
      </c>
    </row>
    <row r="352" spans="1:10">
      <c r="A352" s="17">
        <v>43404</v>
      </c>
      <c r="B352" s="119">
        <v>10</v>
      </c>
      <c r="C352" s="15">
        <v>1</v>
      </c>
      <c r="D352" s="111">
        <v>0</v>
      </c>
      <c r="E352" s="183"/>
      <c r="F352" s="29">
        <f t="shared" si="10"/>
        <v>10</v>
      </c>
      <c r="G352" s="30">
        <f t="shared" si="11"/>
        <v>2</v>
      </c>
      <c r="H352" s="31"/>
      <c r="I352" s="32">
        <f t="shared" si="8"/>
        <v>1</v>
      </c>
      <c r="J352" s="32">
        <f t="shared" si="9"/>
        <v>0.2</v>
      </c>
    </row>
    <row r="353" spans="1:10">
      <c r="A353" s="16">
        <v>43434</v>
      </c>
      <c r="B353" s="118">
        <v>11</v>
      </c>
      <c r="C353" s="24">
        <v>0</v>
      </c>
      <c r="D353" s="112">
        <v>0</v>
      </c>
      <c r="E353" s="117"/>
      <c r="F353" s="25">
        <f t="shared" si="10"/>
        <v>10</v>
      </c>
      <c r="G353" s="26">
        <f t="shared" si="11"/>
        <v>2</v>
      </c>
      <c r="H353" s="27"/>
      <c r="I353" s="28">
        <f t="shared" si="8"/>
        <v>1</v>
      </c>
      <c r="J353" s="28">
        <f t="shared" si="9"/>
        <v>0.2</v>
      </c>
    </row>
    <row r="354" spans="1:10">
      <c r="A354" s="17">
        <v>43465</v>
      </c>
      <c r="B354" s="119">
        <v>12</v>
      </c>
      <c r="C354" s="15">
        <v>0</v>
      </c>
      <c r="D354" s="111">
        <v>0</v>
      </c>
      <c r="E354" s="183"/>
      <c r="F354" s="29">
        <f t="shared" si="10"/>
        <v>10</v>
      </c>
      <c r="G354" s="30">
        <f t="shared" si="11"/>
        <v>2</v>
      </c>
      <c r="H354" s="31"/>
      <c r="I354" s="32">
        <f t="shared" si="8"/>
        <v>1</v>
      </c>
      <c r="J354" s="32">
        <f t="shared" si="9"/>
        <v>0.2</v>
      </c>
    </row>
    <row r="355" spans="1:10">
      <c r="A355" s="46" t="s">
        <v>24</v>
      </c>
      <c r="B355" s="120">
        <v>13</v>
      </c>
      <c r="C355" s="102">
        <f>SUM(C343:C354)</f>
        <v>10</v>
      </c>
      <c r="D355" s="42">
        <f>SUM(D343:D354)</f>
        <v>2</v>
      </c>
      <c r="E355" s="51"/>
      <c r="F355" s="47">
        <f>F354</f>
        <v>10</v>
      </c>
      <c r="G355" s="48">
        <f>G354</f>
        <v>2</v>
      </c>
      <c r="H355" s="49"/>
      <c r="I355" s="50">
        <f>I354</f>
        <v>1</v>
      </c>
      <c r="J355" s="50">
        <f>J354</f>
        <v>0.2</v>
      </c>
    </row>
    <row r="356" spans="1:10"/>
    <row r="357" spans="1:10">
      <c r="A357" s="66"/>
      <c r="B357" s="66"/>
      <c r="C357" s="67" t="s">
        <v>210</v>
      </c>
      <c r="D357" s="66">
        <f>C359</f>
        <v>0</v>
      </c>
      <c r="E357" s="66"/>
      <c r="F357" s="66"/>
      <c r="G357" s="66"/>
      <c r="H357" s="66"/>
      <c r="I357" s="66"/>
      <c r="J357" s="66"/>
    </row>
    <row r="358" spans="1:10">
      <c r="I358" s="317" t="s">
        <v>208</v>
      </c>
      <c r="J358" s="318"/>
    </row>
    <row r="359" spans="1:10">
      <c r="A359" s="2" t="s">
        <v>11</v>
      </c>
      <c r="C359" s="330"/>
      <c r="D359" s="331"/>
      <c r="E359" s="331"/>
      <c r="F359" s="331"/>
      <c r="G359" s="331"/>
      <c r="H359" s="65"/>
      <c r="I359" s="131" t="s">
        <v>82</v>
      </c>
      <c r="J359" s="133">
        <f>beneficiarios!N43</f>
        <v>0</v>
      </c>
    </row>
    <row r="360" spans="1:10">
      <c r="A360" s="2" t="s">
        <v>12</v>
      </c>
      <c r="C360" s="304"/>
      <c r="D360" s="305"/>
      <c r="E360" s="305"/>
      <c r="F360" s="305"/>
      <c r="G360" s="306"/>
      <c r="H360" s="65"/>
      <c r="I360" s="131" t="s">
        <v>205</v>
      </c>
      <c r="J360" s="133">
        <f>beneficiarios!N44</f>
        <v>0</v>
      </c>
    </row>
    <row r="361" spans="1:10">
      <c r="A361" s="128" t="s">
        <v>13</v>
      </c>
      <c r="C361" s="304"/>
      <c r="D361" s="305"/>
      <c r="E361" s="305"/>
      <c r="F361" s="305"/>
      <c r="G361" s="306"/>
      <c r="H361" s="65"/>
      <c r="I361" s="132" t="s">
        <v>206</v>
      </c>
      <c r="J361" s="133">
        <f>beneficiarios!N45</f>
        <v>0</v>
      </c>
    </row>
    <row r="362" spans="1:10" ht="25.5">
      <c r="A362" s="134" t="s">
        <v>219</v>
      </c>
      <c r="C362" s="307"/>
      <c r="D362" s="308"/>
      <c r="E362" s="308"/>
      <c r="F362" s="308"/>
      <c r="G362" s="309"/>
      <c r="H362" s="65"/>
      <c r="I362" s="132" t="s">
        <v>207</v>
      </c>
      <c r="J362" s="133">
        <f>beneficiarios!N46</f>
        <v>0</v>
      </c>
    </row>
    <row r="363" spans="1:10">
      <c r="A363" s="1"/>
    </row>
    <row r="364" spans="1:10">
      <c r="A364" s="2" t="s">
        <v>15</v>
      </c>
      <c r="C364" s="310"/>
      <c r="D364" s="311"/>
      <c r="F364" s="182" t="s">
        <v>16</v>
      </c>
      <c r="G364" s="40"/>
      <c r="I364" s="310"/>
      <c r="J364" s="311"/>
    </row>
    <row r="365" spans="1:10"/>
    <row r="366" spans="1:10">
      <c r="A366" s="312" t="s">
        <v>17</v>
      </c>
      <c r="B366" s="313"/>
      <c r="C366" s="310"/>
      <c r="D366" s="314"/>
      <c r="E366" s="20"/>
      <c r="F366" s="182" t="s">
        <v>220</v>
      </c>
      <c r="G366" s="40"/>
      <c r="I366" s="315" t="s">
        <v>118</v>
      </c>
      <c r="J366" s="316"/>
    </row>
    <row r="367" spans="1:10" ht="13.5" thickBot="1">
      <c r="A367" s="33"/>
      <c r="C367" s="180"/>
      <c r="D367" s="180"/>
      <c r="E367" s="180"/>
      <c r="F367" s="180"/>
    </row>
    <row r="368" spans="1:10" ht="25.5" customHeight="1" thickBot="1">
      <c r="A368" s="285" t="s">
        <v>81</v>
      </c>
      <c r="B368" s="286"/>
      <c r="C368" s="287"/>
      <c r="D368" s="288"/>
      <c r="E368" s="285" t="s">
        <v>77</v>
      </c>
      <c r="F368" s="286"/>
      <c r="G368" s="287"/>
      <c r="H368" s="288"/>
      <c r="I368" s="124" t="s">
        <v>85</v>
      </c>
      <c r="J368" s="125" t="s">
        <v>113</v>
      </c>
    </row>
    <row r="369" spans="1:10"/>
    <row r="370" spans="1:10">
      <c r="A370" s="35" t="s">
        <v>74</v>
      </c>
      <c r="C370" s="319"/>
      <c r="D370" s="320"/>
      <c r="E370" s="320"/>
      <c r="F370" s="320"/>
      <c r="G370" s="320"/>
      <c r="H370" s="320"/>
      <c r="I370" s="320"/>
      <c r="J370" s="321"/>
    </row>
    <row r="371" spans="1:10">
      <c r="A371" s="36"/>
      <c r="C371" s="322"/>
      <c r="D371" s="323"/>
      <c r="E371" s="323"/>
      <c r="F371" s="323"/>
      <c r="G371" s="323"/>
      <c r="H371" s="323"/>
      <c r="I371" s="323"/>
      <c r="J371" s="324"/>
    </row>
    <row r="372" spans="1:10">
      <c r="A372" s="4"/>
      <c r="C372" s="322"/>
      <c r="D372" s="323"/>
      <c r="E372" s="323"/>
      <c r="F372" s="323"/>
      <c r="G372" s="323"/>
      <c r="H372" s="323"/>
      <c r="I372" s="323"/>
      <c r="J372" s="324"/>
    </row>
    <row r="373" spans="1:10">
      <c r="A373" s="4"/>
      <c r="C373" s="325"/>
      <c r="D373" s="326"/>
      <c r="E373" s="326"/>
      <c r="F373" s="326"/>
      <c r="G373" s="326"/>
      <c r="H373" s="326"/>
      <c r="I373" s="326"/>
      <c r="J373" s="327"/>
    </row>
    <row r="374" spans="1:10">
      <c r="A374" s="4"/>
      <c r="C374" s="37"/>
      <c r="D374" s="37"/>
      <c r="E374" s="37"/>
      <c r="F374" s="37"/>
      <c r="G374" s="37"/>
      <c r="H374" s="37"/>
      <c r="I374" s="37"/>
      <c r="J374" s="37"/>
    </row>
    <row r="375" spans="1:10">
      <c r="A375" s="21" t="s">
        <v>38</v>
      </c>
      <c r="C375" s="54"/>
      <c r="D375" s="84"/>
      <c r="E375" s="84"/>
      <c r="F375" s="84"/>
      <c r="G375" s="84"/>
      <c r="H375" s="84"/>
      <c r="I375" s="84"/>
      <c r="J375" s="85"/>
    </row>
    <row r="376" spans="1:10">
      <c r="A376" s="22" t="s">
        <v>39</v>
      </c>
      <c r="C376" s="126"/>
      <c r="D376" s="86"/>
      <c r="E376" s="86"/>
      <c r="F376" s="86"/>
      <c r="G376" s="86"/>
      <c r="H376" s="86"/>
      <c r="I376" s="86"/>
      <c r="J376" s="87"/>
    </row>
    <row r="377" spans="1:10">
      <c r="C377" s="126"/>
      <c r="D377" s="86"/>
      <c r="E377" s="86"/>
      <c r="F377" s="86"/>
      <c r="G377" s="86"/>
      <c r="H377" s="86"/>
      <c r="I377" s="86"/>
      <c r="J377" s="87"/>
    </row>
    <row r="378" spans="1:10">
      <c r="C378" s="52"/>
      <c r="D378" s="86"/>
      <c r="E378" s="86"/>
      <c r="F378" s="86"/>
      <c r="G378" s="86"/>
      <c r="H378" s="86"/>
      <c r="I378" s="86"/>
      <c r="J378" s="87"/>
    </row>
    <row r="379" spans="1:10">
      <c r="C379" s="53"/>
      <c r="D379" s="88"/>
      <c r="E379" s="88"/>
      <c r="F379" s="88"/>
      <c r="G379" s="88"/>
      <c r="H379" s="88"/>
      <c r="I379" s="88"/>
      <c r="J379" s="89"/>
    </row>
    <row r="380" spans="1:10">
      <c r="A380" s="4"/>
      <c r="C380" s="37"/>
      <c r="D380" s="37"/>
      <c r="E380" s="37"/>
      <c r="F380" s="37"/>
      <c r="G380" s="37"/>
      <c r="H380" s="37"/>
      <c r="I380" s="37"/>
      <c r="J380" s="37"/>
    </row>
    <row r="381" spans="1:10">
      <c r="A381" s="21" t="s">
        <v>37</v>
      </c>
      <c r="C381" s="58"/>
      <c r="D381" s="90"/>
      <c r="E381" s="90"/>
      <c r="F381" s="90"/>
      <c r="G381" s="90"/>
      <c r="H381" s="90"/>
      <c r="I381" s="90"/>
      <c r="J381" s="91"/>
    </row>
    <row r="382" spans="1:10">
      <c r="A382" s="22"/>
      <c r="C382" s="55"/>
      <c r="D382" s="92"/>
      <c r="E382" s="92"/>
      <c r="F382" s="92"/>
      <c r="G382" s="92"/>
      <c r="H382" s="92"/>
      <c r="I382" s="92"/>
      <c r="J382" s="93"/>
    </row>
    <row r="383" spans="1:10">
      <c r="C383" s="55"/>
      <c r="D383" s="92"/>
      <c r="E383" s="92"/>
      <c r="F383" s="92"/>
      <c r="G383" s="92"/>
      <c r="H383" s="92"/>
      <c r="I383" s="92"/>
      <c r="J383" s="93"/>
    </row>
    <row r="384" spans="1:10">
      <c r="C384" s="56"/>
      <c r="D384" s="92"/>
      <c r="E384" s="92"/>
      <c r="F384" s="92"/>
      <c r="G384" s="92"/>
      <c r="H384" s="92"/>
      <c r="I384" s="92"/>
      <c r="J384" s="93"/>
    </row>
    <row r="385" spans="1:10">
      <c r="C385" s="57"/>
      <c r="D385" s="95"/>
      <c r="E385" s="95"/>
      <c r="F385" s="95"/>
      <c r="G385" s="95"/>
      <c r="H385" s="95"/>
      <c r="I385" s="95"/>
      <c r="J385" s="96"/>
    </row>
    <row r="386" spans="1:10">
      <c r="A386" s="4"/>
      <c r="C386" s="37"/>
      <c r="D386" s="37"/>
      <c r="E386" s="37"/>
      <c r="F386" s="37"/>
      <c r="G386" s="37"/>
      <c r="H386" s="37"/>
      <c r="I386" s="37"/>
      <c r="J386" s="37"/>
    </row>
    <row r="387" spans="1:10">
      <c r="A387" s="21" t="s">
        <v>18</v>
      </c>
      <c r="C387" s="58"/>
      <c r="D387" s="90"/>
      <c r="E387" s="90"/>
      <c r="F387" s="90"/>
      <c r="G387" s="90"/>
      <c r="H387" s="90"/>
      <c r="I387" s="90"/>
      <c r="J387" s="91"/>
    </row>
    <row r="388" spans="1:10">
      <c r="A388" s="22"/>
      <c r="C388" s="55"/>
      <c r="D388" s="92"/>
      <c r="E388" s="92"/>
      <c r="F388" s="92"/>
      <c r="G388" s="92"/>
      <c r="H388" s="92"/>
      <c r="I388" s="92"/>
      <c r="J388" s="93"/>
    </row>
    <row r="389" spans="1:10">
      <c r="C389" s="55"/>
      <c r="D389" s="92"/>
      <c r="E389" s="92"/>
      <c r="F389" s="92"/>
      <c r="G389" s="92"/>
      <c r="H389" s="92"/>
      <c r="I389" s="92"/>
      <c r="J389" s="93"/>
    </row>
    <row r="390" spans="1:10">
      <c r="C390" s="56"/>
      <c r="D390" s="92"/>
      <c r="E390" s="92"/>
      <c r="F390" s="92"/>
      <c r="G390" s="92"/>
      <c r="H390" s="92"/>
      <c r="I390" s="92"/>
      <c r="J390" s="93"/>
    </row>
    <row r="391" spans="1:10">
      <c r="C391" s="56"/>
      <c r="D391" s="92"/>
      <c r="E391" s="92"/>
      <c r="F391" s="92"/>
      <c r="G391" s="92"/>
      <c r="H391" s="92"/>
      <c r="I391" s="92"/>
      <c r="J391" s="93"/>
    </row>
    <row r="392" spans="1:10">
      <c r="C392" s="56"/>
      <c r="D392" s="92"/>
      <c r="E392" s="92"/>
      <c r="F392" s="92"/>
      <c r="G392" s="92"/>
      <c r="H392" s="92"/>
      <c r="I392" s="92"/>
      <c r="J392" s="93"/>
    </row>
    <row r="393" spans="1:10">
      <c r="C393" s="56"/>
      <c r="D393" s="92"/>
      <c r="E393" s="92"/>
      <c r="F393" s="92"/>
      <c r="G393" s="92"/>
      <c r="H393" s="92"/>
      <c r="I393" s="92"/>
      <c r="J393" s="93"/>
    </row>
    <row r="394" spans="1:10">
      <c r="C394" s="57"/>
      <c r="D394" s="95"/>
      <c r="E394" s="95"/>
      <c r="F394" s="95"/>
      <c r="G394" s="95"/>
      <c r="H394" s="95"/>
      <c r="I394" s="95"/>
      <c r="J394" s="96"/>
    </row>
    <row r="395" spans="1:10"/>
    <row r="396" spans="1:10">
      <c r="A396" s="2" t="s">
        <v>19</v>
      </c>
      <c r="C396" s="328"/>
      <c r="D396" s="329"/>
      <c r="F396" s="39" t="s">
        <v>20</v>
      </c>
      <c r="G396" s="40"/>
      <c r="I396" s="328"/>
      <c r="J396" s="329"/>
    </row>
    <row r="397" spans="1:10">
      <c r="A397" s="4"/>
      <c r="B397" s="1"/>
      <c r="C397" s="184"/>
      <c r="D397" s="184"/>
      <c r="E397" s="1"/>
      <c r="F397" s="4"/>
      <c r="G397" s="4"/>
      <c r="I397" s="180"/>
      <c r="J397" s="180"/>
    </row>
    <row r="398" spans="1:10">
      <c r="A398" s="178"/>
      <c r="B398" s="178" t="s">
        <v>67</v>
      </c>
      <c r="C398" s="181"/>
      <c r="D398" s="181"/>
      <c r="E398" s="179"/>
      <c r="G398" s="184"/>
      <c r="H398" s="1"/>
      <c r="I398" s="1"/>
      <c r="J398" s="1"/>
    </row>
    <row r="399" spans="1:10">
      <c r="A399" s="42" t="s">
        <v>4</v>
      </c>
      <c r="B399" s="43"/>
      <c r="C399" s="102" t="s">
        <v>68</v>
      </c>
      <c r="D399" s="42" t="s">
        <v>80</v>
      </c>
      <c r="E399" s="51"/>
      <c r="F399" s="102" t="s">
        <v>69</v>
      </c>
      <c r="G399" s="45" t="s">
        <v>21</v>
      </c>
      <c r="H399" s="43"/>
      <c r="I399" s="102" t="s">
        <v>22</v>
      </c>
      <c r="J399" s="102" t="s">
        <v>23</v>
      </c>
    </row>
    <row r="400" spans="1:10">
      <c r="A400" s="16">
        <v>43131</v>
      </c>
      <c r="B400" s="118">
        <v>1</v>
      </c>
      <c r="C400" s="24"/>
      <c r="D400" s="112"/>
      <c r="E400" s="117"/>
      <c r="F400" s="25">
        <f>C400</f>
        <v>0</v>
      </c>
      <c r="G400" s="26">
        <f>D400</f>
        <v>0</v>
      </c>
      <c r="H400" s="27"/>
      <c r="I400" s="28" t="e">
        <f t="shared" ref="I400:I411" si="12">F400/$F$412</f>
        <v>#DIV/0!</v>
      </c>
      <c r="J400" s="28" t="e">
        <f t="shared" ref="J400:J411" si="13">G400/$F$412</f>
        <v>#DIV/0!</v>
      </c>
    </row>
    <row r="401" spans="1:10">
      <c r="A401" s="17">
        <v>43159</v>
      </c>
      <c r="B401" s="119">
        <v>2</v>
      </c>
      <c r="C401" s="15"/>
      <c r="D401" s="111"/>
      <c r="E401" s="183"/>
      <c r="F401" s="29">
        <f t="shared" ref="F401:F411" si="14">C401+F400</f>
        <v>0</v>
      </c>
      <c r="G401" s="30">
        <f t="shared" ref="G401:G411" si="15">D401+G400</f>
        <v>0</v>
      </c>
      <c r="H401" s="31"/>
      <c r="I401" s="32" t="e">
        <f t="shared" si="12"/>
        <v>#DIV/0!</v>
      </c>
      <c r="J401" s="32" t="e">
        <f t="shared" si="13"/>
        <v>#DIV/0!</v>
      </c>
    </row>
    <row r="402" spans="1:10">
      <c r="A402" s="16">
        <v>43190</v>
      </c>
      <c r="B402" s="118">
        <v>3</v>
      </c>
      <c r="C402" s="24"/>
      <c r="D402" s="112"/>
      <c r="E402" s="117"/>
      <c r="F402" s="25">
        <f t="shared" si="14"/>
        <v>0</v>
      </c>
      <c r="G402" s="26">
        <f t="shared" si="15"/>
        <v>0</v>
      </c>
      <c r="H402" s="27"/>
      <c r="I402" s="28" t="e">
        <f t="shared" si="12"/>
        <v>#DIV/0!</v>
      </c>
      <c r="J402" s="28" t="e">
        <f t="shared" si="13"/>
        <v>#DIV/0!</v>
      </c>
    </row>
    <row r="403" spans="1:10">
      <c r="A403" s="17">
        <v>43220</v>
      </c>
      <c r="B403" s="119">
        <v>4</v>
      </c>
      <c r="C403" s="15"/>
      <c r="D403" s="111"/>
      <c r="E403" s="183"/>
      <c r="F403" s="29">
        <f t="shared" si="14"/>
        <v>0</v>
      </c>
      <c r="G403" s="30">
        <f t="shared" si="15"/>
        <v>0</v>
      </c>
      <c r="H403" s="31"/>
      <c r="I403" s="32" t="e">
        <f t="shared" si="12"/>
        <v>#DIV/0!</v>
      </c>
      <c r="J403" s="32" t="e">
        <f t="shared" si="13"/>
        <v>#DIV/0!</v>
      </c>
    </row>
    <row r="404" spans="1:10">
      <c r="A404" s="16">
        <v>43251</v>
      </c>
      <c r="B404" s="118">
        <v>5</v>
      </c>
      <c r="C404" s="24"/>
      <c r="D404" s="112"/>
      <c r="E404" s="117"/>
      <c r="F404" s="25">
        <f t="shared" si="14"/>
        <v>0</v>
      </c>
      <c r="G404" s="26">
        <f t="shared" si="15"/>
        <v>0</v>
      </c>
      <c r="H404" s="27"/>
      <c r="I404" s="28" t="e">
        <f t="shared" si="12"/>
        <v>#DIV/0!</v>
      </c>
      <c r="J404" s="28" t="e">
        <f t="shared" si="13"/>
        <v>#DIV/0!</v>
      </c>
    </row>
    <row r="405" spans="1:10">
      <c r="A405" s="17">
        <v>43281</v>
      </c>
      <c r="B405" s="119">
        <v>6</v>
      </c>
      <c r="C405" s="15"/>
      <c r="D405" s="111"/>
      <c r="E405" s="183"/>
      <c r="F405" s="29">
        <f t="shared" si="14"/>
        <v>0</v>
      </c>
      <c r="G405" s="30">
        <f t="shared" si="15"/>
        <v>0</v>
      </c>
      <c r="H405" s="31"/>
      <c r="I405" s="32" t="e">
        <f t="shared" si="12"/>
        <v>#DIV/0!</v>
      </c>
      <c r="J405" s="32" t="e">
        <f t="shared" si="13"/>
        <v>#DIV/0!</v>
      </c>
    </row>
    <row r="406" spans="1:10">
      <c r="A406" s="16">
        <v>43312</v>
      </c>
      <c r="B406" s="118">
        <v>7</v>
      </c>
      <c r="C406" s="24"/>
      <c r="D406" s="112"/>
      <c r="E406" s="117"/>
      <c r="F406" s="25">
        <f t="shared" si="14"/>
        <v>0</v>
      </c>
      <c r="G406" s="26">
        <f t="shared" si="15"/>
        <v>0</v>
      </c>
      <c r="H406" s="27"/>
      <c r="I406" s="28" t="e">
        <f t="shared" si="12"/>
        <v>#DIV/0!</v>
      </c>
      <c r="J406" s="28" t="e">
        <f t="shared" si="13"/>
        <v>#DIV/0!</v>
      </c>
    </row>
    <row r="407" spans="1:10">
      <c r="A407" s="17">
        <v>43343</v>
      </c>
      <c r="B407" s="119">
        <v>8</v>
      </c>
      <c r="C407" s="15"/>
      <c r="D407" s="111"/>
      <c r="E407" s="183"/>
      <c r="F407" s="29">
        <f t="shared" si="14"/>
        <v>0</v>
      </c>
      <c r="G407" s="30">
        <f t="shared" si="15"/>
        <v>0</v>
      </c>
      <c r="H407" s="31"/>
      <c r="I407" s="32" t="e">
        <f t="shared" si="12"/>
        <v>#DIV/0!</v>
      </c>
      <c r="J407" s="32" t="e">
        <f t="shared" si="13"/>
        <v>#DIV/0!</v>
      </c>
    </row>
    <row r="408" spans="1:10">
      <c r="A408" s="16">
        <v>43373</v>
      </c>
      <c r="B408" s="118">
        <v>9</v>
      </c>
      <c r="C408" s="24"/>
      <c r="D408" s="112"/>
      <c r="E408" s="117"/>
      <c r="F408" s="25">
        <f t="shared" si="14"/>
        <v>0</v>
      </c>
      <c r="G408" s="26">
        <f t="shared" si="15"/>
        <v>0</v>
      </c>
      <c r="H408" s="27"/>
      <c r="I408" s="28" t="e">
        <f t="shared" si="12"/>
        <v>#DIV/0!</v>
      </c>
      <c r="J408" s="28" t="e">
        <f t="shared" si="13"/>
        <v>#DIV/0!</v>
      </c>
    </row>
    <row r="409" spans="1:10">
      <c r="A409" s="17">
        <v>43404</v>
      </c>
      <c r="B409" s="119">
        <v>10</v>
      </c>
      <c r="C409" s="15"/>
      <c r="D409" s="111"/>
      <c r="E409" s="183"/>
      <c r="F409" s="29">
        <f t="shared" si="14"/>
        <v>0</v>
      </c>
      <c r="G409" s="30">
        <f t="shared" si="15"/>
        <v>0</v>
      </c>
      <c r="H409" s="31"/>
      <c r="I409" s="32" t="e">
        <f t="shared" si="12"/>
        <v>#DIV/0!</v>
      </c>
      <c r="J409" s="32" t="e">
        <f t="shared" si="13"/>
        <v>#DIV/0!</v>
      </c>
    </row>
    <row r="410" spans="1:10">
      <c r="A410" s="16">
        <v>43434</v>
      </c>
      <c r="B410" s="118">
        <v>11</v>
      </c>
      <c r="C410" s="24"/>
      <c r="D410" s="112"/>
      <c r="E410" s="117"/>
      <c r="F410" s="25">
        <f t="shared" si="14"/>
        <v>0</v>
      </c>
      <c r="G410" s="26">
        <f t="shared" si="15"/>
        <v>0</v>
      </c>
      <c r="H410" s="27"/>
      <c r="I410" s="28" t="e">
        <f t="shared" si="12"/>
        <v>#DIV/0!</v>
      </c>
      <c r="J410" s="28" t="e">
        <f t="shared" si="13"/>
        <v>#DIV/0!</v>
      </c>
    </row>
    <row r="411" spans="1:10">
      <c r="A411" s="17">
        <v>43465</v>
      </c>
      <c r="B411" s="119">
        <v>12</v>
      </c>
      <c r="C411" s="15"/>
      <c r="D411" s="111"/>
      <c r="E411" s="183"/>
      <c r="F411" s="29">
        <f t="shared" si="14"/>
        <v>0</v>
      </c>
      <c r="G411" s="30">
        <f t="shared" si="15"/>
        <v>0</v>
      </c>
      <c r="H411" s="31"/>
      <c r="I411" s="32" t="e">
        <f t="shared" si="12"/>
        <v>#DIV/0!</v>
      </c>
      <c r="J411" s="32" t="e">
        <f t="shared" si="13"/>
        <v>#DIV/0!</v>
      </c>
    </row>
    <row r="412" spans="1:10">
      <c r="A412" s="46" t="s">
        <v>24</v>
      </c>
      <c r="B412" s="120">
        <v>13</v>
      </c>
      <c r="C412" s="102">
        <f>SUM(C400:C411)</f>
        <v>0</v>
      </c>
      <c r="D412" s="42">
        <f>SUM(D400:D411)</f>
        <v>0</v>
      </c>
      <c r="E412" s="51"/>
      <c r="F412" s="47">
        <f>F411</f>
        <v>0</v>
      </c>
      <c r="G412" s="48">
        <f>G411</f>
        <v>0</v>
      </c>
      <c r="H412" s="49"/>
      <c r="I412" s="50" t="e">
        <f>I411</f>
        <v>#DIV/0!</v>
      </c>
      <c r="J412" s="50" t="e">
        <f>J411</f>
        <v>#DIV/0!</v>
      </c>
    </row>
    <row r="413" spans="1:10"/>
    <row r="414" spans="1:10">
      <c r="A414" s="66"/>
      <c r="B414" s="66"/>
      <c r="C414" s="67" t="s">
        <v>213</v>
      </c>
      <c r="D414" s="66">
        <f>C416</f>
        <v>0</v>
      </c>
      <c r="E414" s="66"/>
      <c r="F414" s="66"/>
      <c r="G414" s="66"/>
      <c r="H414" s="66"/>
      <c r="I414" s="66"/>
      <c r="J414" s="66"/>
    </row>
    <row r="415" spans="1:10">
      <c r="I415" s="317" t="s">
        <v>208</v>
      </c>
      <c r="J415" s="318"/>
    </row>
    <row r="416" spans="1:10">
      <c r="A416" s="2" t="s">
        <v>11</v>
      </c>
      <c r="C416" s="302"/>
      <c r="D416" s="303"/>
      <c r="E416" s="303"/>
      <c r="F416" s="303"/>
      <c r="G416" s="303"/>
      <c r="H416" s="65"/>
      <c r="I416" s="131" t="s">
        <v>82</v>
      </c>
      <c r="J416" s="133">
        <f>beneficiarios!N50</f>
        <v>0</v>
      </c>
    </row>
    <row r="417" spans="1:10">
      <c r="A417" s="2" t="s">
        <v>12</v>
      </c>
      <c r="C417" s="304"/>
      <c r="D417" s="305"/>
      <c r="E417" s="305"/>
      <c r="F417" s="305"/>
      <c r="G417" s="306"/>
      <c r="H417" s="65"/>
      <c r="I417" s="131" t="s">
        <v>205</v>
      </c>
      <c r="J417" s="133">
        <f>beneficiarios!N51</f>
        <v>0</v>
      </c>
    </row>
    <row r="418" spans="1:10">
      <c r="A418" s="128" t="s">
        <v>13</v>
      </c>
      <c r="C418" s="304"/>
      <c r="D418" s="305"/>
      <c r="E418" s="305"/>
      <c r="F418" s="305"/>
      <c r="G418" s="306"/>
      <c r="H418" s="65"/>
      <c r="I418" s="132" t="s">
        <v>206</v>
      </c>
      <c r="J418" s="133">
        <f>beneficiarios!N52</f>
        <v>0</v>
      </c>
    </row>
    <row r="419" spans="1:10" ht="25.5">
      <c r="A419" s="128" t="s">
        <v>14</v>
      </c>
      <c r="C419" s="307"/>
      <c r="D419" s="308"/>
      <c r="E419" s="308"/>
      <c r="F419" s="308"/>
      <c r="G419" s="309"/>
      <c r="H419" s="65"/>
      <c r="I419" s="132" t="s">
        <v>207</v>
      </c>
      <c r="J419" s="133">
        <f>beneficiarios!N53</f>
        <v>0</v>
      </c>
    </row>
    <row r="420" spans="1:10">
      <c r="A420" s="1"/>
    </row>
    <row r="421" spans="1:10">
      <c r="A421" s="2" t="s">
        <v>15</v>
      </c>
      <c r="C421" s="310"/>
      <c r="D421" s="311"/>
      <c r="F421" s="208" t="s">
        <v>16</v>
      </c>
      <c r="G421" s="40"/>
      <c r="I421" s="310"/>
      <c r="J421" s="311"/>
    </row>
    <row r="422" spans="1:10"/>
    <row r="423" spans="1:10">
      <c r="A423" s="312" t="s">
        <v>76</v>
      </c>
      <c r="B423" s="313"/>
      <c r="C423" s="310"/>
      <c r="D423" s="314"/>
      <c r="E423" s="20"/>
      <c r="F423" s="208" t="s">
        <v>70</v>
      </c>
      <c r="G423" s="40"/>
      <c r="I423" s="315" t="s">
        <v>118</v>
      </c>
      <c r="J423" s="316"/>
    </row>
    <row r="424" spans="1:10" ht="13.5" thickBot="1"/>
    <row r="425" spans="1:10" ht="25.5" customHeight="1" thickBot="1">
      <c r="A425" s="285" t="s">
        <v>81</v>
      </c>
      <c r="B425" s="286"/>
      <c r="C425" s="287"/>
      <c r="D425" s="288"/>
      <c r="E425" s="285" t="s">
        <v>77</v>
      </c>
      <c r="F425" s="286"/>
      <c r="G425" s="287"/>
      <c r="H425" s="288"/>
      <c r="I425" s="124" t="s">
        <v>85</v>
      </c>
      <c r="J425" s="125" t="s">
        <v>113</v>
      </c>
    </row>
    <row r="426" spans="1:10"/>
    <row r="427" spans="1:10">
      <c r="A427" s="35" t="s">
        <v>74</v>
      </c>
      <c r="C427" s="289"/>
      <c r="D427" s="290"/>
      <c r="E427" s="290"/>
      <c r="F427" s="290"/>
      <c r="G427" s="290"/>
      <c r="H427" s="290"/>
      <c r="I427" s="290"/>
      <c r="J427" s="291"/>
    </row>
    <row r="428" spans="1:10">
      <c r="A428" s="36"/>
      <c r="C428" s="292"/>
      <c r="D428" s="293"/>
      <c r="E428" s="293"/>
      <c r="F428" s="293"/>
      <c r="G428" s="293"/>
      <c r="H428" s="293"/>
      <c r="I428" s="293"/>
      <c r="J428" s="294"/>
    </row>
    <row r="429" spans="1:10">
      <c r="A429" s="1"/>
      <c r="C429" s="292"/>
      <c r="D429" s="293"/>
      <c r="E429" s="293"/>
      <c r="F429" s="293"/>
      <c r="G429" s="293"/>
      <c r="H429" s="293"/>
      <c r="I429" s="293"/>
      <c r="J429" s="294"/>
    </row>
    <row r="430" spans="1:10">
      <c r="A430" s="1"/>
      <c r="C430" s="295"/>
      <c r="D430" s="296"/>
      <c r="E430" s="296"/>
      <c r="F430" s="296"/>
      <c r="G430" s="296"/>
      <c r="H430" s="296"/>
      <c r="I430" s="296"/>
      <c r="J430" s="297"/>
    </row>
    <row r="431" spans="1:10">
      <c r="A431" s="1"/>
      <c r="C431" s="206"/>
      <c r="D431" s="206"/>
      <c r="E431" s="206"/>
      <c r="F431" s="206"/>
      <c r="G431" s="206"/>
      <c r="H431" s="206"/>
      <c r="I431" s="206"/>
      <c r="J431" s="206"/>
    </row>
    <row r="432" spans="1:10">
      <c r="A432" s="21" t="s">
        <v>38</v>
      </c>
      <c r="C432" s="54"/>
      <c r="D432" s="84"/>
      <c r="E432" s="84"/>
      <c r="F432" s="84"/>
      <c r="G432" s="84"/>
      <c r="H432" s="84"/>
      <c r="I432" s="84"/>
      <c r="J432" s="85"/>
    </row>
    <row r="433" spans="1:10">
      <c r="A433" s="22" t="s">
        <v>39</v>
      </c>
      <c r="C433" s="52"/>
      <c r="D433" s="86"/>
      <c r="E433" s="86"/>
      <c r="F433" s="86"/>
      <c r="G433" s="86"/>
      <c r="H433" s="86"/>
      <c r="I433" s="86"/>
      <c r="J433" s="87"/>
    </row>
    <row r="434" spans="1:10">
      <c r="C434" s="52"/>
      <c r="D434" s="86"/>
      <c r="E434" s="86"/>
      <c r="F434" s="86"/>
      <c r="G434" s="86"/>
      <c r="H434" s="86"/>
      <c r="I434" s="86"/>
      <c r="J434" s="87"/>
    </row>
    <row r="435" spans="1:10">
      <c r="C435" s="52"/>
      <c r="D435" s="86"/>
      <c r="E435" s="86"/>
      <c r="F435" s="86"/>
      <c r="G435" s="86"/>
      <c r="H435" s="86"/>
      <c r="I435" s="86"/>
      <c r="J435" s="87"/>
    </row>
    <row r="436" spans="1:10">
      <c r="C436" s="53"/>
      <c r="D436" s="88"/>
      <c r="E436" s="88"/>
      <c r="F436" s="88"/>
      <c r="G436" s="88"/>
      <c r="H436" s="88"/>
      <c r="I436" s="88"/>
      <c r="J436" s="89"/>
    </row>
    <row r="437" spans="1:10">
      <c r="A437" s="4"/>
      <c r="C437" s="37"/>
      <c r="D437" s="37"/>
      <c r="E437" s="37"/>
      <c r="F437" s="37"/>
      <c r="G437" s="37"/>
      <c r="H437" s="37"/>
      <c r="I437" s="37"/>
      <c r="J437" s="37"/>
    </row>
    <row r="438" spans="1:10">
      <c r="A438" s="21" t="s">
        <v>37</v>
      </c>
      <c r="C438" s="58"/>
      <c r="D438" s="90"/>
      <c r="E438" s="90"/>
      <c r="F438" s="90"/>
      <c r="G438" s="90"/>
      <c r="H438" s="90"/>
      <c r="I438" s="90"/>
      <c r="J438" s="91"/>
    </row>
    <row r="439" spans="1:10">
      <c r="A439" s="22"/>
      <c r="C439" s="56"/>
      <c r="D439" s="92"/>
      <c r="E439" s="92"/>
      <c r="F439" s="92"/>
      <c r="G439" s="92"/>
      <c r="H439" s="92"/>
      <c r="I439" s="92"/>
      <c r="J439" s="93"/>
    </row>
    <row r="440" spans="1:10">
      <c r="C440" s="56"/>
      <c r="D440" s="92"/>
      <c r="E440" s="92"/>
      <c r="F440" s="92"/>
      <c r="G440" s="92"/>
      <c r="H440" s="92"/>
      <c r="I440" s="92"/>
      <c r="J440" s="93"/>
    </row>
    <row r="441" spans="1:10">
      <c r="C441" s="56"/>
      <c r="D441" s="92"/>
      <c r="E441" s="92"/>
      <c r="F441" s="92"/>
      <c r="G441" s="92"/>
      <c r="H441" s="92"/>
      <c r="I441" s="92"/>
      <c r="J441" s="93"/>
    </row>
    <row r="442" spans="1:10">
      <c r="C442" s="94"/>
      <c r="D442" s="95"/>
      <c r="E442" s="95"/>
      <c r="F442" s="95"/>
      <c r="G442" s="95"/>
      <c r="H442" s="95"/>
      <c r="I442" s="95"/>
      <c r="J442" s="96"/>
    </row>
    <row r="443" spans="1:10">
      <c r="A443" s="1"/>
      <c r="C443" s="206"/>
      <c r="D443" s="206"/>
      <c r="E443" s="206"/>
      <c r="F443" s="206"/>
      <c r="G443" s="206"/>
      <c r="H443" s="206"/>
      <c r="I443" s="206"/>
      <c r="J443" s="206"/>
    </row>
    <row r="444" spans="1:10">
      <c r="A444" s="21" t="s">
        <v>18</v>
      </c>
      <c r="C444" s="58"/>
      <c r="D444" s="90"/>
      <c r="E444" s="90"/>
      <c r="F444" s="90"/>
      <c r="G444" s="90"/>
      <c r="H444" s="90"/>
      <c r="I444" s="90"/>
      <c r="J444" s="91"/>
    </row>
    <row r="445" spans="1:10">
      <c r="A445" s="22"/>
      <c r="C445" s="55"/>
      <c r="D445" s="92"/>
      <c r="E445" s="92"/>
      <c r="F445" s="92"/>
      <c r="G445" s="92"/>
      <c r="H445" s="92"/>
      <c r="I445" s="92"/>
      <c r="J445" s="93"/>
    </row>
    <row r="446" spans="1:10">
      <c r="C446" s="55"/>
      <c r="D446" s="92"/>
      <c r="E446" s="92"/>
      <c r="F446" s="92"/>
      <c r="G446" s="92"/>
      <c r="H446" s="92"/>
      <c r="I446" s="92"/>
      <c r="J446" s="93"/>
    </row>
    <row r="447" spans="1:10">
      <c r="C447" s="55"/>
      <c r="D447" s="92"/>
      <c r="E447" s="92"/>
      <c r="F447" s="92"/>
      <c r="G447" s="92"/>
      <c r="H447" s="92"/>
      <c r="I447" s="92"/>
      <c r="J447" s="93"/>
    </row>
    <row r="448" spans="1:10">
      <c r="C448" s="55"/>
      <c r="D448" s="92"/>
      <c r="E448" s="92"/>
      <c r="F448" s="92"/>
      <c r="G448" s="92"/>
      <c r="H448" s="92"/>
      <c r="I448" s="92"/>
      <c r="J448" s="93"/>
    </row>
    <row r="449" spans="1:10">
      <c r="C449" s="55"/>
      <c r="D449" s="92"/>
      <c r="E449" s="92"/>
      <c r="F449" s="92"/>
      <c r="G449" s="92"/>
      <c r="H449" s="92"/>
      <c r="I449" s="92"/>
      <c r="J449" s="93"/>
    </row>
    <row r="450" spans="1:10">
      <c r="C450" s="56"/>
      <c r="D450" s="92"/>
      <c r="E450" s="92"/>
      <c r="F450" s="92"/>
      <c r="G450" s="92"/>
      <c r="H450" s="92"/>
      <c r="I450" s="92"/>
      <c r="J450" s="93"/>
    </row>
    <row r="451" spans="1:10">
      <c r="C451" s="94"/>
      <c r="D451" s="95"/>
      <c r="E451" s="95"/>
      <c r="F451" s="95"/>
      <c r="G451" s="95"/>
      <c r="H451" s="95"/>
      <c r="I451" s="95"/>
      <c r="J451" s="96"/>
    </row>
    <row r="452" spans="1:10">
      <c r="A452" s="1"/>
      <c r="C452" s="206"/>
      <c r="D452" s="206"/>
      <c r="E452" s="206"/>
      <c r="F452" s="206"/>
      <c r="G452" s="206"/>
      <c r="H452" s="206"/>
      <c r="I452" s="206"/>
      <c r="J452" s="206"/>
    </row>
    <row r="453" spans="1:10">
      <c r="A453" s="2" t="s">
        <v>19</v>
      </c>
      <c r="C453" s="298"/>
      <c r="D453" s="299"/>
      <c r="F453" s="300" t="s">
        <v>20</v>
      </c>
      <c r="G453" s="301"/>
      <c r="I453" s="298"/>
      <c r="J453" s="299"/>
    </row>
    <row r="454" spans="1:10">
      <c r="A454" s="4"/>
      <c r="B454" s="1"/>
      <c r="C454" s="210"/>
      <c r="D454" s="210"/>
      <c r="E454" s="1"/>
      <c r="F454" s="38"/>
      <c r="G454" s="38"/>
      <c r="I454" s="206"/>
      <c r="J454" s="206"/>
    </row>
    <row r="455" spans="1:10">
      <c r="A455" s="204"/>
      <c r="B455" s="204" t="s">
        <v>67</v>
      </c>
      <c r="C455" s="207"/>
      <c r="D455" s="207"/>
      <c r="E455" s="205"/>
      <c r="G455" s="210"/>
      <c r="H455" s="1"/>
      <c r="I455" s="1"/>
      <c r="J455" s="1"/>
    </row>
    <row r="456" spans="1:10">
      <c r="A456" s="42" t="s">
        <v>4</v>
      </c>
      <c r="B456" s="43"/>
      <c r="C456" s="102" t="s">
        <v>68</v>
      </c>
      <c r="D456" s="42" t="s">
        <v>80</v>
      </c>
      <c r="E456" s="51"/>
      <c r="F456" s="102" t="s">
        <v>69</v>
      </c>
      <c r="G456" s="45" t="s">
        <v>21</v>
      </c>
      <c r="H456" s="43"/>
      <c r="I456" s="102" t="s">
        <v>22</v>
      </c>
      <c r="J456" s="102" t="s">
        <v>23</v>
      </c>
    </row>
    <row r="457" spans="1:10">
      <c r="A457" s="16">
        <v>43131</v>
      </c>
      <c r="B457" s="118">
        <v>1</v>
      </c>
      <c r="C457" s="24"/>
      <c r="D457" s="112"/>
      <c r="E457" s="117"/>
      <c r="F457" s="25">
        <f>C457</f>
        <v>0</v>
      </c>
      <c r="G457" s="26">
        <f>D457</f>
        <v>0</v>
      </c>
      <c r="H457" s="27"/>
      <c r="I457" s="28" t="e">
        <f t="shared" ref="I457:I468" si="16">F457/$F$469</f>
        <v>#DIV/0!</v>
      </c>
      <c r="J457" s="28" t="e">
        <f t="shared" ref="J457:J468" si="17">G457/$F$469</f>
        <v>#DIV/0!</v>
      </c>
    </row>
    <row r="458" spans="1:10">
      <c r="A458" s="17">
        <v>43159</v>
      </c>
      <c r="B458" s="119">
        <v>2</v>
      </c>
      <c r="C458" s="15"/>
      <c r="D458" s="111"/>
      <c r="E458" s="209"/>
      <c r="F458" s="29">
        <f t="shared" ref="F458:F468" si="18">C458+F457</f>
        <v>0</v>
      </c>
      <c r="G458" s="30">
        <f t="shared" ref="G458:G468" si="19">D458+G457</f>
        <v>0</v>
      </c>
      <c r="H458" s="31"/>
      <c r="I458" s="32" t="e">
        <f t="shared" si="16"/>
        <v>#DIV/0!</v>
      </c>
      <c r="J458" s="32" t="e">
        <f t="shared" si="17"/>
        <v>#DIV/0!</v>
      </c>
    </row>
    <row r="459" spans="1:10">
      <c r="A459" s="16">
        <v>43190</v>
      </c>
      <c r="B459" s="118">
        <v>3</v>
      </c>
      <c r="C459" s="24"/>
      <c r="D459" s="112"/>
      <c r="E459" s="117"/>
      <c r="F459" s="25">
        <f t="shared" si="18"/>
        <v>0</v>
      </c>
      <c r="G459" s="26">
        <f t="shared" si="19"/>
        <v>0</v>
      </c>
      <c r="H459" s="27"/>
      <c r="I459" s="28" t="e">
        <f t="shared" si="16"/>
        <v>#DIV/0!</v>
      </c>
      <c r="J459" s="28" t="e">
        <f t="shared" si="17"/>
        <v>#DIV/0!</v>
      </c>
    </row>
    <row r="460" spans="1:10">
      <c r="A460" s="17">
        <v>43220</v>
      </c>
      <c r="B460" s="119">
        <v>4</v>
      </c>
      <c r="C460" s="15"/>
      <c r="D460" s="111"/>
      <c r="E460" s="209"/>
      <c r="F460" s="29">
        <f t="shared" si="18"/>
        <v>0</v>
      </c>
      <c r="G460" s="30">
        <f t="shared" si="19"/>
        <v>0</v>
      </c>
      <c r="H460" s="31"/>
      <c r="I460" s="32" t="e">
        <f t="shared" si="16"/>
        <v>#DIV/0!</v>
      </c>
      <c r="J460" s="32" t="e">
        <f t="shared" si="17"/>
        <v>#DIV/0!</v>
      </c>
    </row>
    <row r="461" spans="1:10">
      <c r="A461" s="16">
        <v>43251</v>
      </c>
      <c r="B461" s="118">
        <v>5</v>
      </c>
      <c r="C461" s="24"/>
      <c r="D461" s="112"/>
      <c r="E461" s="117"/>
      <c r="F461" s="25">
        <f t="shared" si="18"/>
        <v>0</v>
      </c>
      <c r="G461" s="26">
        <f t="shared" si="19"/>
        <v>0</v>
      </c>
      <c r="H461" s="27"/>
      <c r="I461" s="28" t="e">
        <f t="shared" si="16"/>
        <v>#DIV/0!</v>
      </c>
      <c r="J461" s="28" t="e">
        <f t="shared" si="17"/>
        <v>#DIV/0!</v>
      </c>
    </row>
    <row r="462" spans="1:10">
      <c r="A462" s="17">
        <v>43281</v>
      </c>
      <c r="B462" s="119">
        <v>6</v>
      </c>
      <c r="C462" s="15"/>
      <c r="D462" s="111"/>
      <c r="E462" s="209"/>
      <c r="F462" s="29">
        <f t="shared" si="18"/>
        <v>0</v>
      </c>
      <c r="G462" s="30">
        <f t="shared" si="19"/>
        <v>0</v>
      </c>
      <c r="H462" s="31"/>
      <c r="I462" s="32" t="e">
        <f t="shared" si="16"/>
        <v>#DIV/0!</v>
      </c>
      <c r="J462" s="32" t="e">
        <f t="shared" si="17"/>
        <v>#DIV/0!</v>
      </c>
    </row>
    <row r="463" spans="1:10">
      <c r="A463" s="16">
        <v>43312</v>
      </c>
      <c r="B463" s="118">
        <v>7</v>
      </c>
      <c r="C463" s="24"/>
      <c r="D463" s="112"/>
      <c r="E463" s="117"/>
      <c r="F463" s="25">
        <f t="shared" si="18"/>
        <v>0</v>
      </c>
      <c r="G463" s="26">
        <f t="shared" si="19"/>
        <v>0</v>
      </c>
      <c r="H463" s="27"/>
      <c r="I463" s="28" t="e">
        <f t="shared" si="16"/>
        <v>#DIV/0!</v>
      </c>
      <c r="J463" s="28" t="e">
        <f t="shared" si="17"/>
        <v>#DIV/0!</v>
      </c>
    </row>
    <row r="464" spans="1:10">
      <c r="A464" s="17">
        <v>43343</v>
      </c>
      <c r="B464" s="119">
        <v>8</v>
      </c>
      <c r="C464" s="15"/>
      <c r="D464" s="111"/>
      <c r="E464" s="209"/>
      <c r="F464" s="29">
        <f t="shared" si="18"/>
        <v>0</v>
      </c>
      <c r="G464" s="30">
        <f t="shared" si="19"/>
        <v>0</v>
      </c>
      <c r="H464" s="31"/>
      <c r="I464" s="32" t="e">
        <f t="shared" si="16"/>
        <v>#DIV/0!</v>
      </c>
      <c r="J464" s="32" t="e">
        <f t="shared" si="17"/>
        <v>#DIV/0!</v>
      </c>
    </row>
    <row r="465" spans="1:10">
      <c r="A465" s="16">
        <v>43373</v>
      </c>
      <c r="B465" s="118">
        <v>9</v>
      </c>
      <c r="C465" s="24"/>
      <c r="D465" s="112"/>
      <c r="E465" s="117"/>
      <c r="F465" s="25">
        <f t="shared" si="18"/>
        <v>0</v>
      </c>
      <c r="G465" s="26">
        <f t="shared" si="19"/>
        <v>0</v>
      </c>
      <c r="H465" s="27"/>
      <c r="I465" s="28" t="e">
        <f t="shared" si="16"/>
        <v>#DIV/0!</v>
      </c>
      <c r="J465" s="28" t="e">
        <f t="shared" si="17"/>
        <v>#DIV/0!</v>
      </c>
    </row>
    <row r="466" spans="1:10">
      <c r="A466" s="17">
        <v>43404</v>
      </c>
      <c r="B466" s="119">
        <v>10</v>
      </c>
      <c r="C466" s="15"/>
      <c r="D466" s="111"/>
      <c r="E466" s="209"/>
      <c r="F466" s="29">
        <f t="shared" si="18"/>
        <v>0</v>
      </c>
      <c r="G466" s="30">
        <f t="shared" si="19"/>
        <v>0</v>
      </c>
      <c r="H466" s="31"/>
      <c r="I466" s="32" t="e">
        <f t="shared" si="16"/>
        <v>#DIV/0!</v>
      </c>
      <c r="J466" s="32" t="e">
        <f t="shared" si="17"/>
        <v>#DIV/0!</v>
      </c>
    </row>
    <row r="467" spans="1:10">
      <c r="A467" s="16">
        <v>43434</v>
      </c>
      <c r="B467" s="118">
        <v>11</v>
      </c>
      <c r="C467" s="24"/>
      <c r="D467" s="112"/>
      <c r="E467" s="117"/>
      <c r="F467" s="25">
        <f t="shared" si="18"/>
        <v>0</v>
      </c>
      <c r="G467" s="26">
        <f t="shared" si="19"/>
        <v>0</v>
      </c>
      <c r="H467" s="27"/>
      <c r="I467" s="28" t="e">
        <f t="shared" si="16"/>
        <v>#DIV/0!</v>
      </c>
      <c r="J467" s="28" t="e">
        <f t="shared" si="17"/>
        <v>#DIV/0!</v>
      </c>
    </row>
    <row r="468" spans="1:10">
      <c r="A468" s="17">
        <v>43465</v>
      </c>
      <c r="B468" s="119">
        <v>12</v>
      </c>
      <c r="C468" s="15"/>
      <c r="D468" s="111"/>
      <c r="E468" s="209"/>
      <c r="F468" s="29">
        <f t="shared" si="18"/>
        <v>0</v>
      </c>
      <c r="G468" s="30">
        <f t="shared" si="19"/>
        <v>0</v>
      </c>
      <c r="H468" s="31"/>
      <c r="I468" s="32" t="e">
        <f t="shared" si="16"/>
        <v>#DIV/0!</v>
      </c>
      <c r="J468" s="32" t="e">
        <f t="shared" si="17"/>
        <v>#DIV/0!</v>
      </c>
    </row>
    <row r="469" spans="1:10">
      <c r="A469" s="46" t="s">
        <v>24</v>
      </c>
      <c r="B469" s="120">
        <v>13</v>
      </c>
      <c r="C469" s="102">
        <f>SUM(C457:C468)</f>
        <v>0</v>
      </c>
      <c r="D469" s="42">
        <f>SUM(D457:D468)</f>
        <v>0</v>
      </c>
      <c r="E469" s="51"/>
      <c r="F469" s="47">
        <f>F468</f>
        <v>0</v>
      </c>
      <c r="G469" s="48">
        <f>G468</f>
        <v>0</v>
      </c>
      <c r="H469" s="49"/>
      <c r="I469" s="50" t="e">
        <f>I468</f>
        <v>#DIV/0!</v>
      </c>
      <c r="J469" s="50" t="e">
        <f>J468</f>
        <v>#DIV/0!</v>
      </c>
    </row>
    <row r="470" spans="1:10"/>
    <row r="471" spans="1:10">
      <c r="A471" s="66"/>
      <c r="B471" s="66"/>
      <c r="C471" s="67" t="s">
        <v>214</v>
      </c>
      <c r="D471" s="66">
        <f>C473</f>
        <v>0</v>
      </c>
      <c r="E471" s="66"/>
      <c r="F471" s="66"/>
      <c r="G471" s="66"/>
      <c r="H471" s="66"/>
      <c r="I471" s="66"/>
      <c r="J471" s="66"/>
    </row>
    <row r="472" spans="1:10">
      <c r="I472" s="317" t="s">
        <v>208</v>
      </c>
      <c r="J472" s="318"/>
    </row>
    <row r="473" spans="1:10">
      <c r="A473" s="2" t="s">
        <v>11</v>
      </c>
      <c r="C473" s="302"/>
      <c r="D473" s="303"/>
      <c r="E473" s="303"/>
      <c r="F473" s="303"/>
      <c r="G473" s="303"/>
      <c r="H473" s="65"/>
      <c r="I473" s="131" t="s">
        <v>82</v>
      </c>
      <c r="J473" s="133">
        <f>beneficiarios!N57</f>
        <v>0</v>
      </c>
    </row>
    <row r="474" spans="1:10">
      <c r="A474" s="2" t="s">
        <v>12</v>
      </c>
      <c r="C474" s="304"/>
      <c r="D474" s="305"/>
      <c r="E474" s="305"/>
      <c r="F474" s="305"/>
      <c r="G474" s="306"/>
      <c r="H474" s="65"/>
      <c r="I474" s="131" t="s">
        <v>205</v>
      </c>
      <c r="J474" s="133">
        <f>beneficiarios!N58</f>
        <v>0</v>
      </c>
    </row>
    <row r="475" spans="1:10">
      <c r="A475" s="128" t="s">
        <v>13</v>
      </c>
      <c r="C475" s="304"/>
      <c r="D475" s="305"/>
      <c r="E475" s="305"/>
      <c r="F475" s="305"/>
      <c r="G475" s="306"/>
      <c r="H475" s="65"/>
      <c r="I475" s="132" t="s">
        <v>206</v>
      </c>
      <c r="J475" s="133">
        <f>beneficiarios!N59</f>
        <v>0</v>
      </c>
    </row>
    <row r="476" spans="1:10" ht="25.5">
      <c r="A476" s="128" t="s">
        <v>14</v>
      </c>
      <c r="C476" s="307"/>
      <c r="D476" s="308"/>
      <c r="E476" s="308"/>
      <c r="F476" s="308"/>
      <c r="G476" s="309"/>
      <c r="H476" s="65"/>
      <c r="I476" s="132" t="s">
        <v>207</v>
      </c>
      <c r="J476" s="133">
        <f>beneficiarios!N60</f>
        <v>0</v>
      </c>
    </row>
    <row r="477" spans="1:10">
      <c r="A477" s="1"/>
    </row>
    <row r="478" spans="1:10">
      <c r="A478" s="2" t="s">
        <v>15</v>
      </c>
      <c r="C478" s="310"/>
      <c r="D478" s="311"/>
      <c r="F478" s="208" t="s">
        <v>16</v>
      </c>
      <c r="G478" s="40"/>
      <c r="I478" s="310"/>
      <c r="J478" s="311"/>
    </row>
    <row r="479" spans="1:10"/>
    <row r="480" spans="1:10">
      <c r="A480" s="312" t="s">
        <v>76</v>
      </c>
      <c r="B480" s="313"/>
      <c r="C480" s="310"/>
      <c r="D480" s="314"/>
      <c r="E480" s="20"/>
      <c r="F480" s="208" t="s">
        <v>70</v>
      </c>
      <c r="G480" s="40"/>
      <c r="I480" s="315" t="s">
        <v>118</v>
      </c>
      <c r="J480" s="316"/>
    </row>
    <row r="481" spans="1:10" ht="13.5" thickBot="1"/>
    <row r="482" spans="1:10" ht="25.5" customHeight="1" thickBot="1">
      <c r="A482" s="285" t="s">
        <v>81</v>
      </c>
      <c r="B482" s="286"/>
      <c r="C482" s="287"/>
      <c r="D482" s="288"/>
      <c r="E482" s="285" t="s">
        <v>77</v>
      </c>
      <c r="F482" s="286"/>
      <c r="G482" s="287"/>
      <c r="H482" s="288"/>
      <c r="I482" s="124" t="s">
        <v>85</v>
      </c>
      <c r="J482" s="125" t="s">
        <v>113</v>
      </c>
    </row>
    <row r="483" spans="1:10"/>
    <row r="484" spans="1:10">
      <c r="A484" s="35" t="s">
        <v>74</v>
      </c>
      <c r="C484" s="289"/>
      <c r="D484" s="290"/>
      <c r="E484" s="290"/>
      <c r="F484" s="290"/>
      <c r="G484" s="290"/>
      <c r="H484" s="290"/>
      <c r="I484" s="290"/>
      <c r="J484" s="291"/>
    </row>
    <row r="485" spans="1:10">
      <c r="A485" s="36"/>
      <c r="C485" s="292"/>
      <c r="D485" s="293"/>
      <c r="E485" s="293"/>
      <c r="F485" s="293"/>
      <c r="G485" s="293"/>
      <c r="H485" s="293"/>
      <c r="I485" s="293"/>
      <c r="J485" s="294"/>
    </row>
    <row r="486" spans="1:10">
      <c r="A486" s="1"/>
      <c r="C486" s="292"/>
      <c r="D486" s="293"/>
      <c r="E486" s="293"/>
      <c r="F486" s="293"/>
      <c r="G486" s="293"/>
      <c r="H486" s="293"/>
      <c r="I486" s="293"/>
      <c r="J486" s="294"/>
    </row>
    <row r="487" spans="1:10">
      <c r="A487" s="1"/>
      <c r="C487" s="295"/>
      <c r="D487" s="296"/>
      <c r="E487" s="296"/>
      <c r="F487" s="296"/>
      <c r="G487" s="296"/>
      <c r="H487" s="296"/>
      <c r="I487" s="296"/>
      <c r="J487" s="297"/>
    </row>
    <row r="488" spans="1:10">
      <c r="A488" s="1"/>
      <c r="C488" s="206"/>
      <c r="D488" s="206"/>
      <c r="E488" s="206"/>
      <c r="F488" s="206"/>
      <c r="G488" s="206"/>
      <c r="H488" s="206"/>
      <c r="I488" s="206"/>
      <c r="J488" s="206"/>
    </row>
    <row r="489" spans="1:10">
      <c r="A489" s="21" t="s">
        <v>38</v>
      </c>
      <c r="C489" s="54"/>
      <c r="D489" s="84"/>
      <c r="E489" s="84"/>
      <c r="F489" s="84"/>
      <c r="G489" s="84"/>
      <c r="H489" s="84"/>
      <c r="I489" s="84"/>
      <c r="J489" s="85"/>
    </row>
    <row r="490" spans="1:10">
      <c r="A490" s="22" t="s">
        <v>39</v>
      </c>
      <c r="C490" s="52"/>
      <c r="D490" s="86"/>
      <c r="E490" s="86"/>
      <c r="F490" s="86"/>
      <c r="G490" s="86"/>
      <c r="H490" s="86"/>
      <c r="I490" s="86"/>
      <c r="J490" s="87"/>
    </row>
    <row r="491" spans="1:10">
      <c r="C491" s="52"/>
      <c r="D491" s="86"/>
      <c r="E491" s="86"/>
      <c r="F491" s="86"/>
      <c r="G491" s="86"/>
      <c r="H491" s="86"/>
      <c r="I491" s="86"/>
      <c r="J491" s="87"/>
    </row>
    <row r="492" spans="1:10">
      <c r="C492" s="52"/>
      <c r="D492" s="86"/>
      <c r="E492" s="86"/>
      <c r="F492" s="86"/>
      <c r="G492" s="86"/>
      <c r="H492" s="86"/>
      <c r="I492" s="86"/>
      <c r="J492" s="87"/>
    </row>
    <row r="493" spans="1:10">
      <c r="C493" s="53"/>
      <c r="D493" s="88"/>
      <c r="E493" s="88"/>
      <c r="F493" s="88"/>
      <c r="G493" s="88"/>
      <c r="H493" s="88"/>
      <c r="I493" s="88"/>
      <c r="J493" s="89"/>
    </row>
    <row r="494" spans="1:10">
      <c r="A494" s="4"/>
      <c r="C494" s="37"/>
      <c r="D494" s="37"/>
      <c r="E494" s="37"/>
      <c r="F494" s="37"/>
      <c r="G494" s="37"/>
      <c r="H494" s="37"/>
      <c r="I494" s="37"/>
      <c r="J494" s="37"/>
    </row>
    <row r="495" spans="1:10">
      <c r="A495" s="21" t="s">
        <v>37</v>
      </c>
      <c r="C495" s="58"/>
      <c r="D495" s="90"/>
      <c r="E495" s="90"/>
      <c r="F495" s="90"/>
      <c r="G495" s="90"/>
      <c r="H495" s="90"/>
      <c r="I495" s="90"/>
      <c r="J495" s="91"/>
    </row>
    <row r="496" spans="1:10">
      <c r="A496" s="22"/>
      <c r="C496" s="56"/>
      <c r="D496" s="92"/>
      <c r="E496" s="92"/>
      <c r="F496" s="92"/>
      <c r="G496" s="92"/>
      <c r="H496" s="92"/>
      <c r="I496" s="92"/>
      <c r="J496" s="93"/>
    </row>
    <row r="497" spans="1:10">
      <c r="C497" s="56"/>
      <c r="D497" s="92"/>
      <c r="E497" s="92"/>
      <c r="F497" s="92"/>
      <c r="G497" s="92"/>
      <c r="H497" s="92"/>
      <c r="I497" s="92"/>
      <c r="J497" s="93"/>
    </row>
    <row r="498" spans="1:10">
      <c r="C498" s="56"/>
      <c r="D498" s="92"/>
      <c r="E498" s="92"/>
      <c r="F498" s="92"/>
      <c r="G498" s="92"/>
      <c r="H498" s="92"/>
      <c r="I498" s="92"/>
      <c r="J498" s="93"/>
    </row>
    <row r="499" spans="1:10">
      <c r="C499" s="94"/>
      <c r="D499" s="95"/>
      <c r="E499" s="95"/>
      <c r="F499" s="95"/>
      <c r="G499" s="95"/>
      <c r="H499" s="95"/>
      <c r="I499" s="95"/>
      <c r="J499" s="96"/>
    </row>
    <row r="500" spans="1:10">
      <c r="A500" s="1"/>
      <c r="C500" s="206"/>
      <c r="D500" s="206"/>
      <c r="E500" s="206"/>
      <c r="F500" s="206"/>
      <c r="G500" s="206"/>
      <c r="H500" s="206"/>
      <c r="I500" s="206"/>
      <c r="J500" s="206"/>
    </row>
    <row r="501" spans="1:10">
      <c r="A501" s="21" t="s">
        <v>18</v>
      </c>
      <c r="C501" s="58"/>
      <c r="D501" s="90"/>
      <c r="E501" s="90"/>
      <c r="F501" s="90"/>
      <c r="G501" s="90"/>
      <c r="H501" s="90"/>
      <c r="I501" s="90"/>
      <c r="J501" s="91"/>
    </row>
    <row r="502" spans="1:10">
      <c r="A502" s="22"/>
      <c r="C502" s="55"/>
      <c r="D502" s="92"/>
      <c r="E502" s="92"/>
      <c r="F502" s="92"/>
      <c r="G502" s="92"/>
      <c r="H502" s="92"/>
      <c r="I502" s="92"/>
      <c r="J502" s="93"/>
    </row>
    <row r="503" spans="1:10">
      <c r="C503" s="55"/>
      <c r="D503" s="92"/>
      <c r="E503" s="92"/>
      <c r="F503" s="92"/>
      <c r="G503" s="92"/>
      <c r="H503" s="92"/>
      <c r="I503" s="92"/>
      <c r="J503" s="93"/>
    </row>
    <row r="504" spans="1:10">
      <c r="C504" s="55"/>
      <c r="D504" s="92"/>
      <c r="E504" s="92"/>
      <c r="F504" s="92"/>
      <c r="G504" s="92"/>
      <c r="H504" s="92"/>
      <c r="I504" s="92"/>
      <c r="J504" s="93"/>
    </row>
    <row r="505" spans="1:10">
      <c r="C505" s="55"/>
      <c r="D505" s="92"/>
      <c r="E505" s="92"/>
      <c r="F505" s="92"/>
      <c r="G505" s="92"/>
      <c r="H505" s="92"/>
      <c r="I505" s="92"/>
      <c r="J505" s="93"/>
    </row>
    <row r="506" spans="1:10">
      <c r="C506" s="55"/>
      <c r="D506" s="92"/>
      <c r="E506" s="92"/>
      <c r="F506" s="92"/>
      <c r="G506" s="92"/>
      <c r="H506" s="92"/>
      <c r="I506" s="92"/>
      <c r="J506" s="93"/>
    </row>
    <row r="507" spans="1:10">
      <c r="C507" s="56"/>
      <c r="D507" s="92"/>
      <c r="E507" s="92"/>
      <c r="F507" s="92"/>
      <c r="G507" s="92"/>
      <c r="H507" s="92"/>
      <c r="I507" s="92"/>
      <c r="J507" s="93"/>
    </row>
    <row r="508" spans="1:10">
      <c r="C508" s="94"/>
      <c r="D508" s="95"/>
      <c r="E508" s="95"/>
      <c r="F508" s="95"/>
      <c r="G508" s="95"/>
      <c r="H508" s="95"/>
      <c r="I508" s="95"/>
      <c r="J508" s="96"/>
    </row>
    <row r="509" spans="1:10">
      <c r="A509" s="1"/>
      <c r="C509" s="206"/>
      <c r="D509" s="206"/>
      <c r="E509" s="206"/>
      <c r="F509" s="206"/>
      <c r="G509" s="206"/>
      <c r="H509" s="206"/>
      <c r="I509" s="206"/>
      <c r="J509" s="206"/>
    </row>
    <row r="510" spans="1:10">
      <c r="A510" s="2" t="s">
        <v>19</v>
      </c>
      <c r="C510" s="298"/>
      <c r="D510" s="299"/>
      <c r="F510" s="300" t="s">
        <v>20</v>
      </c>
      <c r="G510" s="301"/>
      <c r="I510" s="298"/>
      <c r="J510" s="299"/>
    </row>
    <row r="511" spans="1:10">
      <c r="A511" s="4"/>
      <c r="B511" s="1"/>
      <c r="C511" s="210"/>
      <c r="D511" s="210"/>
      <c r="E511" s="1"/>
      <c r="F511" s="38"/>
      <c r="G511" s="38"/>
      <c r="I511" s="206"/>
      <c r="J511" s="206"/>
    </row>
    <row r="512" spans="1:10">
      <c r="A512" s="204"/>
      <c r="B512" s="204" t="s">
        <v>67</v>
      </c>
      <c r="C512" s="207"/>
      <c r="D512" s="207"/>
      <c r="E512" s="205"/>
      <c r="G512" s="210"/>
      <c r="H512" s="1"/>
      <c r="I512" s="1"/>
      <c r="J512" s="1"/>
    </row>
    <row r="513" spans="1:10">
      <c r="A513" s="42" t="s">
        <v>4</v>
      </c>
      <c r="B513" s="43"/>
      <c r="C513" s="102" t="s">
        <v>68</v>
      </c>
      <c r="D513" s="42" t="s">
        <v>80</v>
      </c>
      <c r="E513" s="51"/>
      <c r="F513" s="102" t="s">
        <v>69</v>
      </c>
      <c r="G513" s="45" t="s">
        <v>21</v>
      </c>
      <c r="H513" s="43"/>
      <c r="I513" s="102" t="s">
        <v>22</v>
      </c>
      <c r="J513" s="102" t="s">
        <v>23</v>
      </c>
    </row>
    <row r="514" spans="1:10">
      <c r="A514" s="16">
        <v>43131</v>
      </c>
      <c r="B514" s="118">
        <v>1</v>
      </c>
      <c r="C514" s="24"/>
      <c r="D514" s="112"/>
      <c r="E514" s="117"/>
      <c r="F514" s="25">
        <f>C514</f>
        <v>0</v>
      </c>
      <c r="G514" s="26">
        <f>D514</f>
        <v>0</v>
      </c>
      <c r="H514" s="27"/>
      <c r="I514" s="28" t="e">
        <f t="shared" ref="I514:I525" si="20">F514/$F$526</f>
        <v>#DIV/0!</v>
      </c>
      <c r="J514" s="28" t="e">
        <f t="shared" ref="J514:J525" si="21">G514/$F$526</f>
        <v>#DIV/0!</v>
      </c>
    </row>
    <row r="515" spans="1:10">
      <c r="A515" s="17">
        <v>43159</v>
      </c>
      <c r="B515" s="119">
        <v>2</v>
      </c>
      <c r="C515" s="15"/>
      <c r="D515" s="111"/>
      <c r="E515" s="209"/>
      <c r="F515" s="29">
        <f t="shared" ref="F515:F525" si="22">C515+F514</f>
        <v>0</v>
      </c>
      <c r="G515" s="30">
        <f t="shared" ref="G515:G525" si="23">D515+G514</f>
        <v>0</v>
      </c>
      <c r="H515" s="31"/>
      <c r="I515" s="32" t="e">
        <f t="shared" si="20"/>
        <v>#DIV/0!</v>
      </c>
      <c r="J515" s="32" t="e">
        <f t="shared" si="21"/>
        <v>#DIV/0!</v>
      </c>
    </row>
    <row r="516" spans="1:10">
      <c r="A516" s="16">
        <v>43190</v>
      </c>
      <c r="B516" s="118">
        <v>3</v>
      </c>
      <c r="C516" s="24"/>
      <c r="D516" s="112"/>
      <c r="E516" s="117"/>
      <c r="F516" s="25">
        <f t="shared" si="22"/>
        <v>0</v>
      </c>
      <c r="G516" s="26">
        <f t="shared" si="23"/>
        <v>0</v>
      </c>
      <c r="H516" s="27"/>
      <c r="I516" s="28" t="e">
        <f t="shared" si="20"/>
        <v>#DIV/0!</v>
      </c>
      <c r="J516" s="28" t="e">
        <f t="shared" si="21"/>
        <v>#DIV/0!</v>
      </c>
    </row>
    <row r="517" spans="1:10">
      <c r="A517" s="17">
        <v>43220</v>
      </c>
      <c r="B517" s="119">
        <v>4</v>
      </c>
      <c r="C517" s="15"/>
      <c r="D517" s="111"/>
      <c r="E517" s="209"/>
      <c r="F517" s="29">
        <f t="shared" si="22"/>
        <v>0</v>
      </c>
      <c r="G517" s="30">
        <f t="shared" si="23"/>
        <v>0</v>
      </c>
      <c r="H517" s="31"/>
      <c r="I517" s="32" t="e">
        <f t="shared" si="20"/>
        <v>#DIV/0!</v>
      </c>
      <c r="J517" s="32" t="e">
        <f t="shared" si="21"/>
        <v>#DIV/0!</v>
      </c>
    </row>
    <row r="518" spans="1:10">
      <c r="A518" s="16">
        <v>43251</v>
      </c>
      <c r="B518" s="118">
        <v>5</v>
      </c>
      <c r="C518" s="24"/>
      <c r="D518" s="112"/>
      <c r="E518" s="117"/>
      <c r="F518" s="25">
        <f t="shared" si="22"/>
        <v>0</v>
      </c>
      <c r="G518" s="26">
        <f t="shared" si="23"/>
        <v>0</v>
      </c>
      <c r="H518" s="27"/>
      <c r="I518" s="28" t="e">
        <f t="shared" si="20"/>
        <v>#DIV/0!</v>
      </c>
      <c r="J518" s="28" t="e">
        <f t="shared" si="21"/>
        <v>#DIV/0!</v>
      </c>
    </row>
    <row r="519" spans="1:10">
      <c r="A519" s="17">
        <v>43281</v>
      </c>
      <c r="B519" s="119">
        <v>6</v>
      </c>
      <c r="C519" s="15"/>
      <c r="D519" s="111"/>
      <c r="E519" s="209"/>
      <c r="F519" s="29">
        <f t="shared" si="22"/>
        <v>0</v>
      </c>
      <c r="G519" s="30">
        <f t="shared" si="23"/>
        <v>0</v>
      </c>
      <c r="H519" s="31"/>
      <c r="I519" s="32" t="e">
        <f t="shared" si="20"/>
        <v>#DIV/0!</v>
      </c>
      <c r="J519" s="32" t="e">
        <f t="shared" si="21"/>
        <v>#DIV/0!</v>
      </c>
    </row>
    <row r="520" spans="1:10">
      <c r="A520" s="16">
        <v>43312</v>
      </c>
      <c r="B520" s="118">
        <v>7</v>
      </c>
      <c r="C520" s="24"/>
      <c r="D520" s="112"/>
      <c r="E520" s="117"/>
      <c r="F520" s="25">
        <f t="shared" si="22"/>
        <v>0</v>
      </c>
      <c r="G520" s="26">
        <f t="shared" si="23"/>
        <v>0</v>
      </c>
      <c r="H520" s="27"/>
      <c r="I520" s="28" t="e">
        <f t="shared" si="20"/>
        <v>#DIV/0!</v>
      </c>
      <c r="J520" s="28" t="e">
        <f t="shared" si="21"/>
        <v>#DIV/0!</v>
      </c>
    </row>
    <row r="521" spans="1:10">
      <c r="A521" s="17">
        <v>43343</v>
      </c>
      <c r="B521" s="119">
        <v>8</v>
      </c>
      <c r="C521" s="15"/>
      <c r="D521" s="111"/>
      <c r="E521" s="209"/>
      <c r="F521" s="29">
        <f t="shared" si="22"/>
        <v>0</v>
      </c>
      <c r="G521" s="30">
        <f t="shared" si="23"/>
        <v>0</v>
      </c>
      <c r="H521" s="31"/>
      <c r="I521" s="32" t="e">
        <f t="shared" si="20"/>
        <v>#DIV/0!</v>
      </c>
      <c r="J521" s="32" t="e">
        <f t="shared" si="21"/>
        <v>#DIV/0!</v>
      </c>
    </row>
    <row r="522" spans="1:10">
      <c r="A522" s="16">
        <v>43373</v>
      </c>
      <c r="B522" s="118">
        <v>9</v>
      </c>
      <c r="C522" s="24"/>
      <c r="D522" s="112"/>
      <c r="E522" s="117"/>
      <c r="F522" s="25">
        <f t="shared" si="22"/>
        <v>0</v>
      </c>
      <c r="G522" s="26">
        <f t="shared" si="23"/>
        <v>0</v>
      </c>
      <c r="H522" s="27"/>
      <c r="I522" s="28" t="e">
        <f t="shared" si="20"/>
        <v>#DIV/0!</v>
      </c>
      <c r="J522" s="28" t="e">
        <f t="shared" si="21"/>
        <v>#DIV/0!</v>
      </c>
    </row>
    <row r="523" spans="1:10">
      <c r="A523" s="17">
        <v>43404</v>
      </c>
      <c r="B523" s="119">
        <v>10</v>
      </c>
      <c r="C523" s="15"/>
      <c r="D523" s="111"/>
      <c r="E523" s="209"/>
      <c r="F523" s="29">
        <f t="shared" si="22"/>
        <v>0</v>
      </c>
      <c r="G523" s="30">
        <f t="shared" si="23"/>
        <v>0</v>
      </c>
      <c r="H523" s="31"/>
      <c r="I523" s="32" t="e">
        <f t="shared" si="20"/>
        <v>#DIV/0!</v>
      </c>
      <c r="J523" s="32" t="e">
        <f t="shared" si="21"/>
        <v>#DIV/0!</v>
      </c>
    </row>
    <row r="524" spans="1:10">
      <c r="A524" s="16">
        <v>43434</v>
      </c>
      <c r="B524" s="118">
        <v>11</v>
      </c>
      <c r="C524" s="24"/>
      <c r="D524" s="112"/>
      <c r="E524" s="117"/>
      <c r="F524" s="25">
        <f t="shared" si="22"/>
        <v>0</v>
      </c>
      <c r="G524" s="26">
        <f t="shared" si="23"/>
        <v>0</v>
      </c>
      <c r="H524" s="27"/>
      <c r="I524" s="28" t="e">
        <f t="shared" si="20"/>
        <v>#DIV/0!</v>
      </c>
      <c r="J524" s="28" t="e">
        <f t="shared" si="21"/>
        <v>#DIV/0!</v>
      </c>
    </row>
    <row r="525" spans="1:10">
      <c r="A525" s="17">
        <v>43465</v>
      </c>
      <c r="B525" s="119">
        <v>12</v>
      </c>
      <c r="C525" s="15"/>
      <c r="D525" s="111"/>
      <c r="E525" s="209"/>
      <c r="F525" s="29">
        <f t="shared" si="22"/>
        <v>0</v>
      </c>
      <c r="G525" s="30">
        <f t="shared" si="23"/>
        <v>0</v>
      </c>
      <c r="H525" s="31"/>
      <c r="I525" s="32" t="e">
        <f t="shared" si="20"/>
        <v>#DIV/0!</v>
      </c>
      <c r="J525" s="32" t="e">
        <f t="shared" si="21"/>
        <v>#DIV/0!</v>
      </c>
    </row>
    <row r="526" spans="1:10">
      <c r="A526" s="46" t="s">
        <v>24</v>
      </c>
      <c r="B526" s="120">
        <v>13</v>
      </c>
      <c r="C526" s="102">
        <f>SUM(C514:C525)</f>
        <v>0</v>
      </c>
      <c r="D526" s="42">
        <f>SUM(D514:D525)</f>
        <v>0</v>
      </c>
      <c r="E526" s="51"/>
      <c r="F526" s="47">
        <f>F525</f>
        <v>0</v>
      </c>
      <c r="G526" s="48">
        <f>G525</f>
        <v>0</v>
      </c>
      <c r="H526" s="49"/>
      <c r="I526" s="50" t="e">
        <f>I525</f>
        <v>#DIV/0!</v>
      </c>
      <c r="J526" s="50" t="e">
        <f>J525</f>
        <v>#DIV/0!</v>
      </c>
    </row>
    <row r="527" spans="1:10"/>
    <row r="528" spans="1:10">
      <c r="A528" s="41"/>
      <c r="B528" s="217"/>
      <c r="C528" s="214"/>
      <c r="D528" s="214"/>
      <c r="E528" s="34"/>
      <c r="F528" s="104"/>
      <c r="G528" s="104"/>
      <c r="H528" s="113"/>
      <c r="I528" s="113"/>
      <c r="J528" s="113"/>
    </row>
    <row r="529" spans="1:10" hidden="1">
      <c r="A529" s="41"/>
      <c r="B529" s="217"/>
      <c r="C529" s="214"/>
      <c r="D529" s="214"/>
      <c r="E529" s="34"/>
      <c r="F529" s="104"/>
      <c r="G529" s="104"/>
      <c r="H529" s="113"/>
      <c r="I529" s="113"/>
      <c r="J529" s="113"/>
    </row>
    <row r="530" spans="1:10" hidden="1">
      <c r="A530" s="41"/>
      <c r="B530" s="217"/>
      <c r="C530" s="214"/>
      <c r="D530" s="214"/>
      <c r="E530" s="34"/>
      <c r="F530" s="104"/>
      <c r="G530" s="104"/>
      <c r="H530" s="113"/>
      <c r="I530" s="113"/>
      <c r="J530" s="113"/>
    </row>
    <row r="531" spans="1:10" hidden="1">
      <c r="A531" s="41"/>
      <c r="B531" s="217"/>
      <c r="C531" s="214"/>
      <c r="D531" s="214"/>
      <c r="E531" s="34"/>
      <c r="F531" s="104"/>
      <c r="G531" s="104"/>
      <c r="H531" s="113"/>
      <c r="I531" s="113"/>
      <c r="J531" s="113"/>
    </row>
    <row r="532" spans="1:10" hidden="1">
      <c r="A532" s="41"/>
      <c r="B532" s="217"/>
      <c r="C532" s="214"/>
      <c r="D532" s="214"/>
      <c r="E532" s="34"/>
      <c r="F532" s="104"/>
      <c r="G532" s="104"/>
      <c r="H532" s="113"/>
      <c r="I532" s="113"/>
      <c r="J532" s="113"/>
    </row>
    <row r="533" spans="1:10" hidden="1">
      <c r="A533" s="41"/>
      <c r="B533" s="217"/>
      <c r="C533" s="214"/>
      <c r="D533" s="214"/>
      <c r="E533" s="34"/>
      <c r="F533" s="104"/>
      <c r="G533" s="104"/>
      <c r="H533" s="113"/>
      <c r="I533" s="113"/>
      <c r="J533" s="113"/>
    </row>
    <row r="534" spans="1:10" hidden="1">
      <c r="A534" s="41"/>
      <c r="B534" s="217"/>
      <c r="C534" s="214"/>
      <c r="D534" s="214"/>
      <c r="E534" s="34"/>
      <c r="F534" s="104"/>
      <c r="G534" s="104"/>
      <c r="H534" s="113"/>
      <c r="I534" s="113"/>
      <c r="J534" s="113"/>
    </row>
    <row r="535" spans="1:10" hidden="1">
      <c r="A535" s="41"/>
      <c r="B535" s="217"/>
      <c r="C535" s="214"/>
      <c r="D535" s="214"/>
      <c r="E535" s="34"/>
      <c r="F535" s="104"/>
      <c r="G535" s="104"/>
      <c r="H535" s="113"/>
      <c r="I535" s="113"/>
      <c r="J535" s="113"/>
    </row>
    <row r="536" spans="1:10" hidden="1">
      <c r="A536" s="41"/>
      <c r="B536" s="217"/>
      <c r="C536" s="214"/>
      <c r="D536" s="214"/>
      <c r="E536" s="34"/>
      <c r="F536" s="104"/>
      <c r="G536" s="104"/>
      <c r="H536" s="113"/>
      <c r="I536" s="113"/>
      <c r="J536" s="113"/>
    </row>
    <row r="537" spans="1:10" hidden="1">
      <c r="A537" s="41"/>
      <c r="B537" s="217"/>
      <c r="C537" s="214"/>
      <c r="D537" s="214"/>
      <c r="E537" s="34"/>
      <c r="F537" s="104"/>
      <c r="G537" s="104"/>
      <c r="H537" s="113"/>
      <c r="I537" s="113"/>
      <c r="J537" s="113"/>
    </row>
    <row r="538" spans="1:10" hidden="1">
      <c r="A538" s="41"/>
      <c r="B538" s="217"/>
      <c r="C538" s="214"/>
      <c r="D538" s="214"/>
      <c r="E538" s="34"/>
      <c r="F538" s="104"/>
      <c r="G538" s="104"/>
      <c r="H538" s="113"/>
      <c r="I538" s="113"/>
      <c r="J538" s="113"/>
    </row>
    <row r="539" spans="1:10" hidden="1">
      <c r="A539" s="41"/>
      <c r="B539" s="217"/>
      <c r="C539" s="214"/>
      <c r="D539" s="214"/>
      <c r="E539" s="34"/>
      <c r="F539" s="104"/>
      <c r="G539" s="104"/>
      <c r="H539" s="113"/>
      <c r="I539" s="113"/>
      <c r="J539" s="113"/>
    </row>
    <row r="540" spans="1:10" hidden="1">
      <c r="A540" s="41"/>
      <c r="B540" s="217"/>
      <c r="C540" s="214"/>
      <c r="D540" s="214"/>
      <c r="E540" s="34"/>
      <c r="F540" s="104"/>
      <c r="G540" s="104"/>
      <c r="H540" s="113"/>
      <c r="I540" s="113"/>
      <c r="J540" s="113"/>
    </row>
    <row r="541" spans="1:10" hidden="1">
      <c r="A541" s="41"/>
      <c r="B541" s="217"/>
      <c r="C541" s="214"/>
      <c r="D541" s="214"/>
      <c r="E541" s="34"/>
      <c r="F541" s="104"/>
      <c r="G541" s="104"/>
      <c r="H541" s="113"/>
      <c r="I541" s="113"/>
      <c r="J541" s="113"/>
    </row>
    <row r="542" spans="1:10" hidden="1">
      <c r="A542" s="41"/>
      <c r="B542" s="217"/>
      <c r="C542" s="214"/>
      <c r="D542" s="214"/>
      <c r="E542" s="34"/>
      <c r="F542" s="104"/>
      <c r="G542" s="104"/>
      <c r="H542" s="113"/>
      <c r="I542" s="113"/>
      <c r="J542" s="113"/>
    </row>
    <row r="543" spans="1:10" hidden="1">
      <c r="A543" s="41"/>
      <c r="B543" s="217"/>
      <c r="C543" s="214"/>
      <c r="D543" s="214"/>
      <c r="E543" s="34"/>
      <c r="F543" s="104"/>
      <c r="G543" s="104"/>
      <c r="H543" s="113"/>
      <c r="I543" s="113"/>
      <c r="J543" s="113"/>
    </row>
    <row r="544" spans="1:10" hidden="1">
      <c r="A544" s="41"/>
      <c r="B544" s="217"/>
      <c r="C544" s="214"/>
      <c r="D544" s="214"/>
      <c r="E544" s="34"/>
      <c r="F544" s="104"/>
      <c r="G544" s="104"/>
      <c r="H544" s="113"/>
      <c r="I544" s="113"/>
      <c r="J544" s="113"/>
    </row>
    <row r="545" spans="1:10" hidden="1">
      <c r="A545" s="41"/>
      <c r="B545" s="217"/>
      <c r="C545" s="214"/>
      <c r="D545" s="214"/>
      <c r="E545" s="34"/>
      <c r="F545" s="104"/>
      <c r="G545" s="104"/>
      <c r="H545" s="113"/>
      <c r="I545" s="113"/>
      <c r="J545" s="113"/>
    </row>
    <row r="546" spans="1:10" hidden="1">
      <c r="A546" s="41"/>
      <c r="B546" s="217"/>
      <c r="C546" s="214"/>
      <c r="D546" s="214"/>
      <c r="E546" s="34"/>
      <c r="F546" s="104"/>
      <c r="G546" s="104"/>
      <c r="H546" s="113"/>
      <c r="I546" s="113"/>
      <c r="J546" s="113"/>
    </row>
    <row r="547" spans="1:10" hidden="1">
      <c r="A547" s="41"/>
      <c r="B547" s="217"/>
      <c r="C547" s="214"/>
      <c r="D547" s="214"/>
      <c r="E547" s="34"/>
      <c r="F547" s="104"/>
      <c r="G547" s="104"/>
      <c r="H547" s="113"/>
      <c r="I547" s="113"/>
      <c r="J547" s="113"/>
    </row>
    <row r="548" spans="1:10" hidden="1">
      <c r="A548" s="41"/>
      <c r="B548" s="217"/>
      <c r="C548" s="214"/>
      <c r="D548" s="214"/>
      <c r="E548" s="34"/>
      <c r="F548" s="104"/>
      <c r="G548" s="104"/>
      <c r="H548" s="113"/>
      <c r="I548" s="113"/>
      <c r="J548" s="113"/>
    </row>
    <row r="549" spans="1:10" hidden="1">
      <c r="A549" s="41"/>
      <c r="B549" s="217"/>
      <c r="C549" s="214"/>
      <c r="D549" s="214"/>
      <c r="E549" s="34"/>
      <c r="F549" s="104"/>
      <c r="G549" s="104"/>
      <c r="H549" s="113"/>
      <c r="I549" s="113"/>
      <c r="J549" s="113"/>
    </row>
    <row r="550" spans="1:10" hidden="1">
      <c r="A550" s="41"/>
      <c r="B550" s="217"/>
      <c r="C550" s="214"/>
      <c r="D550" s="214"/>
      <c r="E550" s="34"/>
      <c r="F550" s="104"/>
      <c r="G550" s="104"/>
      <c r="H550" s="113"/>
      <c r="I550" s="113"/>
      <c r="J550" s="113"/>
    </row>
    <row r="551" spans="1:10" hidden="1">
      <c r="A551" s="41"/>
      <c r="B551" s="217"/>
      <c r="C551" s="214"/>
      <c r="D551" s="214"/>
      <c r="E551" s="34"/>
      <c r="F551" s="104"/>
      <c r="G551" s="104"/>
      <c r="H551" s="113"/>
      <c r="I551" s="113"/>
      <c r="J551" s="113"/>
    </row>
    <row r="552" spans="1:10" hidden="1">
      <c r="A552" s="41"/>
      <c r="B552" s="217"/>
      <c r="C552" s="214"/>
      <c r="D552" s="214"/>
      <c r="E552" s="34"/>
      <c r="F552" s="104"/>
      <c r="G552" s="104"/>
      <c r="H552" s="113"/>
      <c r="I552" s="113"/>
      <c r="J552" s="113"/>
    </row>
    <row r="553" spans="1:10" hidden="1">
      <c r="A553" s="41"/>
      <c r="B553" s="217"/>
      <c r="C553" s="214"/>
      <c r="D553" s="214"/>
      <c r="E553" s="34"/>
      <c r="F553" s="104"/>
      <c r="G553" s="104"/>
      <c r="H553" s="113"/>
      <c r="I553" s="113"/>
      <c r="J553" s="113"/>
    </row>
    <row r="554" spans="1:10" hidden="1">
      <c r="A554" s="41"/>
      <c r="B554" s="217"/>
      <c r="C554" s="214"/>
      <c r="D554" s="214"/>
      <c r="E554" s="34"/>
      <c r="F554" s="104"/>
      <c r="G554" s="104"/>
      <c r="H554" s="113"/>
      <c r="I554" s="113"/>
      <c r="J554" s="113"/>
    </row>
    <row r="555" spans="1:10" hidden="1">
      <c r="A555" s="41"/>
      <c r="B555" s="217"/>
      <c r="C555" s="214"/>
      <c r="D555" s="214"/>
      <c r="E555" s="34"/>
      <c r="F555" s="104"/>
      <c r="G555" s="104"/>
      <c r="H555" s="113"/>
      <c r="I555" s="113"/>
      <c r="J555" s="113"/>
    </row>
    <row r="556" spans="1:10" hidden="1">
      <c r="A556" s="41"/>
      <c r="B556" s="217"/>
      <c r="C556" s="214"/>
      <c r="D556" s="214"/>
      <c r="E556" s="34"/>
      <c r="F556" s="104"/>
      <c r="G556" s="104"/>
      <c r="H556" s="113"/>
      <c r="I556" s="113"/>
      <c r="J556" s="113"/>
    </row>
    <row r="557" spans="1:10" hidden="1">
      <c r="A557" s="41"/>
      <c r="B557" s="217"/>
      <c r="C557" s="214"/>
      <c r="D557" s="214"/>
      <c r="E557" s="34"/>
      <c r="F557" s="104"/>
      <c r="G557" s="104"/>
      <c r="H557" s="113"/>
      <c r="I557" s="113"/>
      <c r="J557" s="113"/>
    </row>
    <row r="558" spans="1:10" hidden="1">
      <c r="A558" s="41"/>
      <c r="B558" s="217"/>
      <c r="C558" s="214"/>
      <c r="D558" s="214"/>
      <c r="E558" s="34"/>
      <c r="F558" s="104"/>
      <c r="G558" s="104"/>
      <c r="H558" s="113"/>
      <c r="I558" s="113"/>
      <c r="J558" s="113"/>
    </row>
    <row r="559" spans="1:10" hidden="1">
      <c r="A559" s="41"/>
      <c r="B559" s="217"/>
      <c r="C559" s="214"/>
      <c r="D559" s="214"/>
      <c r="E559" s="34"/>
      <c r="F559" s="104"/>
      <c r="G559" s="104"/>
      <c r="H559" s="113"/>
      <c r="I559" s="113"/>
      <c r="J559" s="113"/>
    </row>
    <row r="560" spans="1:10" hidden="1">
      <c r="A560" s="41"/>
      <c r="B560" s="217"/>
      <c r="C560" s="214"/>
      <c r="D560" s="214"/>
      <c r="E560" s="34"/>
      <c r="F560" s="104"/>
      <c r="G560" s="104"/>
      <c r="H560" s="113"/>
      <c r="I560" s="113"/>
      <c r="J560" s="113"/>
    </row>
    <row r="561" spans="1:10" hidden="1">
      <c r="A561" s="41"/>
      <c r="B561" s="41"/>
      <c r="C561" s="214"/>
      <c r="D561" s="214"/>
      <c r="E561" s="214"/>
      <c r="F561" s="104"/>
      <c r="G561" s="104"/>
      <c r="H561" s="113"/>
      <c r="I561" s="113"/>
      <c r="J561" s="113"/>
    </row>
    <row r="562" spans="1:10" hidden="1">
      <c r="A562" s="41"/>
      <c r="B562" s="41"/>
      <c r="C562" s="214"/>
      <c r="D562" s="214"/>
      <c r="E562" s="214"/>
      <c r="F562" s="104"/>
      <c r="G562" s="104"/>
      <c r="H562" s="113"/>
      <c r="I562" s="113"/>
      <c r="J562" s="113"/>
    </row>
    <row r="563" spans="1:10" hidden="1">
      <c r="A563" s="145" t="s">
        <v>70</v>
      </c>
      <c r="B563" s="107"/>
      <c r="C563" s="146" t="s">
        <v>83</v>
      </c>
      <c r="D563" s="107"/>
      <c r="E563" s="342" t="s">
        <v>89</v>
      </c>
      <c r="F563" s="342"/>
      <c r="G563" s="214"/>
      <c r="H563" s="1"/>
      <c r="I563" s="213"/>
      <c r="J563" s="213"/>
    </row>
    <row r="564" spans="1:10" hidden="1">
      <c r="A564" s="108" t="s">
        <v>71</v>
      </c>
      <c r="B564" s="107"/>
      <c r="C564" s="130" t="s">
        <v>116</v>
      </c>
      <c r="D564" s="1"/>
      <c r="E564" s="121">
        <v>1</v>
      </c>
      <c r="F564" s="121" t="s">
        <v>26</v>
      </c>
      <c r="G564" s="1"/>
      <c r="H564" s="1"/>
      <c r="I564" s="1"/>
      <c r="J564" s="1"/>
    </row>
    <row r="565" spans="1:10" hidden="1">
      <c r="A565" s="109" t="s">
        <v>88</v>
      </c>
      <c r="B565" s="107"/>
      <c r="C565" s="129" t="s">
        <v>117</v>
      </c>
      <c r="E565" s="122">
        <v>2</v>
      </c>
      <c r="F565" s="121" t="s">
        <v>27</v>
      </c>
    </row>
    <row r="566" spans="1:10" hidden="1">
      <c r="A566" s="108" t="s">
        <v>75</v>
      </c>
      <c r="B566" s="107"/>
      <c r="C566" s="129"/>
      <c r="E566" s="121">
        <v>3</v>
      </c>
      <c r="F566" s="122" t="s">
        <v>28</v>
      </c>
    </row>
    <row r="567" spans="1:10" hidden="1">
      <c r="E567" s="122">
        <v>4</v>
      </c>
      <c r="F567" s="121" t="s">
        <v>29</v>
      </c>
    </row>
    <row r="568" spans="1:10" hidden="1">
      <c r="E568" s="121">
        <v>5</v>
      </c>
      <c r="F568" s="121" t="s">
        <v>30</v>
      </c>
    </row>
    <row r="569" spans="1:10" hidden="1">
      <c r="E569" s="122">
        <v>6</v>
      </c>
      <c r="F569" s="122" t="s">
        <v>31</v>
      </c>
    </row>
    <row r="570" spans="1:10" hidden="1">
      <c r="A570" s="145" t="s">
        <v>70</v>
      </c>
      <c r="E570" s="121">
        <v>7</v>
      </c>
      <c r="F570" s="121" t="s">
        <v>32</v>
      </c>
    </row>
    <row r="571" spans="1:10" hidden="1">
      <c r="A571" s="142" t="s">
        <v>113</v>
      </c>
      <c r="E571" s="122">
        <v>8</v>
      </c>
      <c r="F571" s="121" t="s">
        <v>33</v>
      </c>
    </row>
    <row r="572" spans="1:10" hidden="1">
      <c r="A572" s="3" t="s">
        <v>114</v>
      </c>
      <c r="E572" s="121">
        <v>9</v>
      </c>
      <c r="F572" s="122" t="s">
        <v>79</v>
      </c>
    </row>
    <row r="573" spans="1:10" hidden="1">
      <c r="A573" s="142" t="s">
        <v>115</v>
      </c>
      <c r="E573" s="122">
        <v>10</v>
      </c>
      <c r="F573" s="121" t="s">
        <v>34</v>
      </c>
    </row>
    <row r="574" spans="1:10" hidden="1">
      <c r="A574" s="3" t="s">
        <v>110</v>
      </c>
      <c r="E574" s="123">
        <v>11</v>
      </c>
      <c r="F574" s="121" t="s">
        <v>35</v>
      </c>
    </row>
    <row r="575" spans="1:10" hidden="1">
      <c r="A575" s="142" t="s">
        <v>111</v>
      </c>
      <c r="E575" s="122">
        <v>12</v>
      </c>
      <c r="F575" s="122" t="s">
        <v>36</v>
      </c>
    </row>
    <row r="576" spans="1:10" hidden="1">
      <c r="A576" s="3" t="s">
        <v>112</v>
      </c>
    </row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</sheetData>
  <sheetProtection sheet="1" objects="1" scenarios="1"/>
  <protectedRanges>
    <protectedRange sqref="C69:D69 G69:H69 J69" name="c2indicador"/>
    <protectedRange sqref="C183:D183 G183:H183 J183 C425:D425 G425:H425 J425 C482:D482 G482:H482 J482" name="c4indicador"/>
    <protectedRange sqref="C154:D154 I154:J154 C339:D339 I339:J339 C396:D396 I396:J396" name="c3valores"/>
    <protectedRange sqref="I40:J40" name="c1valores"/>
    <protectedRange sqref="D215:D226 D457:D468 D514:D525" name="c4avance"/>
    <protectedRange sqref="D101:D112" name="c2avance"/>
    <protectedRange sqref="C215:C226 C457:C468 C514:C525" name="c4metas"/>
    <protectedRange sqref="C196:J200 C438:J442 C495:J499" name="c4proyectos"/>
    <protectedRange sqref="I181:J181 I124:J124 I67:J67 I10:J10 I309:J309 I366:J366 I423:J423 I480:J480" name="c4personas"/>
    <protectedRange sqref="I179:J179 I421:J421 I478:J478" name="c4termino"/>
    <protectedRange sqref="C174:G174 C416:G419 C473:G476 C177:G177" name="c4plan"/>
    <protectedRange sqref="C330:J337 C387:J394 C145:J152" name="c3actividades"/>
    <protectedRange sqref="C133:J137 C375:J379 D318:J322 C318 C320:C322" name="c3fines"/>
    <protectedRange sqref="C124:D124 C309:D309 C366:D366" name="c3actualizacion"/>
    <protectedRange sqref="C122:D122 C307:D307 C364:D364" name="c3inicio"/>
    <protectedRange sqref="C101:C112" name="c2metas"/>
    <protectedRange sqref="C82:J86" name="c2proyectos"/>
    <protectedRange sqref="C71:J74" name="c2descripcion"/>
    <protectedRange sqref="I65:J65" name="c2termino"/>
    <protectedRange sqref="C60:G60 C63:G63" name="c2plan"/>
    <protectedRange sqref="C31:J38" name="c1actividades"/>
    <protectedRange sqref="C19:J23" name="c1fines"/>
    <protectedRange sqref="C10:D10" name="c1actualizacion"/>
    <protectedRange sqref="C8:D8" name="c1inicio"/>
    <protectedRange sqref="C3:G6 C61:G62 C118:G119 C175:G176 C303:G30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7 C302:G302 C359:G362 C120:G120 C305:G305" name="c3plan"/>
    <protectedRange sqref="I122:J122 I307:J307 I364:J364" name="c3termino"/>
    <protectedRange sqref="C128:J131 C313:J316 C370:J373" name="c3descripcion"/>
    <protectedRange sqref="C139:J143 C324:J328 C381:J385" name="c3proyectos"/>
    <protectedRange sqref="C158:C169 C343:C354 C400:C411" name="c3metas"/>
    <protectedRange sqref="C179:D179 C421:D421 C478:D478" name="c4inicio"/>
    <protectedRange sqref="C181:D181 C423:D423 C480:D480" name="c4actualizacion"/>
    <protectedRange sqref="C190:J194 C432:J436 C489:J493" name="c4fines"/>
    <protectedRange sqref="C185:J188 C427:J430 C484:J487" name="c4descripcion"/>
    <protectedRange sqref="C202:J209 C444:J451 C501:J508" name="c4actividades"/>
    <protectedRange sqref="D44:D55" name="c1avance"/>
    <protectedRange sqref="D158:D169 D343:D354 D400:D411" name="c3avance"/>
    <protectedRange sqref="I97:J97 C97:D97" name="c2valores"/>
    <protectedRange sqref="C211:D211 I211:J211 C453:D453 I453:J453 C510:D510 I510:J510" name="c4valores"/>
    <protectedRange sqref="C126:D126 G126:H126 J126 C311:D311 G311:H311 J311 C368:D368 G368:H368 J368" name="c3indicador"/>
    <protectedRange sqref="C12:D12 G12:H12 J12" name="c1indicador"/>
    <protectedRange sqref="C40:D40" name="c1valores_3"/>
  </protectedRanges>
  <mergeCells count="148">
    <mergeCell ref="F10:H10"/>
    <mergeCell ref="F67:H67"/>
    <mergeCell ref="F124:H124"/>
    <mergeCell ref="F181:H181"/>
    <mergeCell ref="F309:H309"/>
    <mergeCell ref="G126:H126"/>
    <mergeCell ref="C120:G120"/>
    <mergeCell ref="C124:D124"/>
    <mergeCell ref="I124:J124"/>
    <mergeCell ref="C128:J131"/>
    <mergeCell ref="C154:D154"/>
    <mergeCell ref="I154:J154"/>
    <mergeCell ref="I122:J122"/>
    <mergeCell ref="C61:G61"/>
    <mergeCell ref="C62:G62"/>
    <mergeCell ref="C63:G63"/>
    <mergeCell ref="C60:G60"/>
    <mergeCell ref="I59:J59"/>
    <mergeCell ref="E563:F563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C122:D122"/>
    <mergeCell ref="I181:J181"/>
    <mergeCell ref="E230:F230"/>
    <mergeCell ref="C185:J188"/>
    <mergeCell ref="C211:D211"/>
    <mergeCell ref="C307:D307"/>
    <mergeCell ref="I307:J307"/>
    <mergeCell ref="I358:J358"/>
    <mergeCell ref="C359:G359"/>
    <mergeCell ref="A124:B124"/>
    <mergeCell ref="A181:B181"/>
    <mergeCell ref="A183:B183"/>
    <mergeCell ref="A126:B126"/>
    <mergeCell ref="C97:D97"/>
    <mergeCell ref="F97:G97"/>
    <mergeCell ref="I97:J97"/>
    <mergeCell ref="A69:B69"/>
    <mergeCell ref="C69:D69"/>
    <mergeCell ref="E69:F69"/>
    <mergeCell ref="G69:H69"/>
    <mergeCell ref="C183:D183"/>
    <mergeCell ref="E183:F183"/>
    <mergeCell ref="G183:H183"/>
    <mergeCell ref="C126:D126"/>
    <mergeCell ref="E126:F126"/>
    <mergeCell ref="C3:G3"/>
    <mergeCell ref="C4:G4"/>
    <mergeCell ref="C5:G5"/>
    <mergeCell ref="C6:G6"/>
    <mergeCell ref="I2:J2"/>
    <mergeCell ref="C67:D67"/>
    <mergeCell ref="A67:B67"/>
    <mergeCell ref="I67:J67"/>
    <mergeCell ref="C71:J74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C14:J17"/>
    <mergeCell ref="C40:D40"/>
    <mergeCell ref="F40:G40"/>
    <mergeCell ref="I40:J40"/>
    <mergeCell ref="C65:D65"/>
    <mergeCell ref="I65:J65"/>
    <mergeCell ref="A309:B309"/>
    <mergeCell ref="C309:D309"/>
    <mergeCell ref="I309:J309"/>
    <mergeCell ref="I301:J301"/>
    <mergeCell ref="C302:G302"/>
    <mergeCell ref="C303:G303"/>
    <mergeCell ref="C304:G304"/>
    <mergeCell ref="C305:G305"/>
    <mergeCell ref="C339:D339"/>
    <mergeCell ref="I339:J339"/>
    <mergeCell ref="C360:G360"/>
    <mergeCell ref="A311:B311"/>
    <mergeCell ref="C311:D311"/>
    <mergeCell ref="E311:F311"/>
    <mergeCell ref="G311:H311"/>
    <mergeCell ref="C313:J316"/>
    <mergeCell ref="C396:D396"/>
    <mergeCell ref="I396:J396"/>
    <mergeCell ref="A368:B368"/>
    <mergeCell ref="C368:D368"/>
    <mergeCell ref="E368:F368"/>
    <mergeCell ref="G368:H368"/>
    <mergeCell ref="C370:J373"/>
    <mergeCell ref="C361:G361"/>
    <mergeCell ref="C362:G362"/>
    <mergeCell ref="C364:D364"/>
    <mergeCell ref="I364:J364"/>
    <mergeCell ref="A366:B366"/>
    <mergeCell ref="C366:D366"/>
    <mergeCell ref="I366:J366"/>
    <mergeCell ref="I415:J415"/>
    <mergeCell ref="C416:G416"/>
    <mergeCell ref="C417:G417"/>
    <mergeCell ref="C418:G418"/>
    <mergeCell ref="C419:G419"/>
    <mergeCell ref="C421:D421"/>
    <mergeCell ref="I421:J421"/>
    <mergeCell ref="A423:B423"/>
    <mergeCell ref="C423:D423"/>
    <mergeCell ref="I423:J423"/>
    <mergeCell ref="A425:B425"/>
    <mergeCell ref="C425:D425"/>
    <mergeCell ref="E425:F425"/>
    <mergeCell ref="G425:H425"/>
    <mergeCell ref="C427:J430"/>
    <mergeCell ref="C453:D453"/>
    <mergeCell ref="F453:G453"/>
    <mergeCell ref="I453:J453"/>
    <mergeCell ref="I472:J472"/>
    <mergeCell ref="A482:B482"/>
    <mergeCell ref="C482:D482"/>
    <mergeCell ref="E482:F482"/>
    <mergeCell ref="G482:H482"/>
    <mergeCell ref="C484:J487"/>
    <mergeCell ref="C510:D510"/>
    <mergeCell ref="F510:G510"/>
    <mergeCell ref="I510:J510"/>
    <mergeCell ref="C473:G473"/>
    <mergeCell ref="C474:G474"/>
    <mergeCell ref="C475:G475"/>
    <mergeCell ref="C476:G476"/>
    <mergeCell ref="C478:D478"/>
    <mergeCell ref="I478:J478"/>
    <mergeCell ref="A480:B480"/>
    <mergeCell ref="C480:D480"/>
    <mergeCell ref="I480:J480"/>
  </mergeCells>
  <dataValidations count="2">
    <dataValidation type="list" allowBlank="1" showInputMessage="1" showErrorMessage="1" sqref="J368 J311 J12 J126 J69 J183 J425 J482">
      <formula1>$A$238:$A$243</formula1>
    </dataValidation>
    <dataValidation type="list" allowBlank="1" showInputMessage="1" showErrorMessage="1" sqref="I366:J366 I480:J480 I423:J423 I181:J181 I124:J124 I67:J67 I10:J10 I309:J309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opLeftCell="A13" workbookViewId="0">
      <selection activeCell="I38" sqref="I38"/>
    </sheetView>
  </sheetViews>
  <sheetFormatPr baseColWidth="10" defaultRowHeight="12"/>
  <cols>
    <col min="1" max="1" width="16.140625" style="191" customWidth="1"/>
    <col min="2" max="14" width="10.28515625" style="191" customWidth="1"/>
    <col min="15" max="16384" width="11.42578125" style="191"/>
  </cols>
  <sheetData>
    <row r="1" spans="1:14" ht="15">
      <c r="A1" s="194" t="s">
        <v>95</v>
      </c>
    </row>
    <row r="2" spans="1:14" ht="15">
      <c r="A2" s="194" t="str">
        <f>'Caratula POA'!C9</f>
        <v>FOMENTO AGROPECUARIO</v>
      </c>
    </row>
    <row r="3" spans="1:14" ht="15">
      <c r="A3" s="194" t="s">
        <v>221</v>
      </c>
    </row>
    <row r="6" spans="1:14">
      <c r="A6" s="191" t="str">
        <f>'componentes POA'!C3</f>
        <v>Mejoramiento de las vías de acceso de los caminos rurales y saca cosechas.</v>
      </c>
    </row>
    <row r="7" spans="1:14">
      <c r="A7" s="186" t="s">
        <v>208</v>
      </c>
      <c r="B7" s="186" t="s">
        <v>26</v>
      </c>
      <c r="C7" s="185" t="s">
        <v>27</v>
      </c>
      <c r="D7" s="185" t="s">
        <v>28</v>
      </c>
      <c r="E7" s="186" t="s">
        <v>29</v>
      </c>
      <c r="F7" s="185" t="s">
        <v>30</v>
      </c>
      <c r="G7" s="185" t="s">
        <v>31</v>
      </c>
      <c r="H7" s="186" t="s">
        <v>32</v>
      </c>
      <c r="I7" s="185" t="s">
        <v>33</v>
      </c>
      <c r="J7" s="185" t="s">
        <v>79</v>
      </c>
      <c r="K7" s="186" t="s">
        <v>34</v>
      </c>
      <c r="L7" s="185" t="s">
        <v>35</v>
      </c>
      <c r="M7" s="185" t="s">
        <v>36</v>
      </c>
      <c r="N7" s="189" t="s">
        <v>24</v>
      </c>
    </row>
    <row r="8" spans="1:14">
      <c r="A8" s="187" t="s">
        <v>82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3">
        <f>SUM(B8:M8)</f>
        <v>0</v>
      </c>
    </row>
    <row r="9" spans="1:14">
      <c r="A9" s="187" t="s">
        <v>84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>
        <f t="shared" ref="N9:N11" si="0">SUM(B9:M9)</f>
        <v>0</v>
      </c>
    </row>
    <row r="10" spans="1:14">
      <c r="A10" s="188" t="s">
        <v>90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>
        <f t="shared" si="0"/>
        <v>0</v>
      </c>
    </row>
    <row r="11" spans="1:14">
      <c r="A11" s="188" t="s">
        <v>91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>
        <f t="shared" si="0"/>
        <v>0</v>
      </c>
    </row>
    <row r="13" spans="1:14">
      <c r="A13" s="191" t="str">
        <f>'componentes POA'!C60</f>
        <v>Fomento de cría de peces en el municipio</v>
      </c>
    </row>
    <row r="14" spans="1:14">
      <c r="A14" s="186" t="s">
        <v>208</v>
      </c>
      <c r="B14" s="186" t="s">
        <v>26</v>
      </c>
      <c r="C14" s="185" t="s">
        <v>27</v>
      </c>
      <c r="D14" s="185" t="s">
        <v>28</v>
      </c>
      <c r="E14" s="186" t="s">
        <v>29</v>
      </c>
      <c r="F14" s="185" t="s">
        <v>30</v>
      </c>
      <c r="G14" s="185" t="s">
        <v>31</v>
      </c>
      <c r="H14" s="186" t="s">
        <v>32</v>
      </c>
      <c r="I14" s="185" t="s">
        <v>33</v>
      </c>
      <c r="J14" s="185" t="s">
        <v>79</v>
      </c>
      <c r="K14" s="186" t="s">
        <v>34</v>
      </c>
      <c r="L14" s="185" t="s">
        <v>35</v>
      </c>
      <c r="M14" s="185" t="s">
        <v>36</v>
      </c>
      <c r="N14" s="189" t="s">
        <v>24</v>
      </c>
    </row>
    <row r="15" spans="1:14">
      <c r="A15" s="187" t="s">
        <v>82</v>
      </c>
      <c r="B15" s="192"/>
      <c r="C15" s="192"/>
      <c r="D15" s="192"/>
      <c r="E15" s="192"/>
      <c r="F15" s="192">
        <v>400</v>
      </c>
      <c r="G15" s="192"/>
      <c r="H15" s="192"/>
      <c r="I15" s="192">
        <v>1</v>
      </c>
      <c r="J15" s="192"/>
      <c r="K15" s="192"/>
      <c r="L15" s="192"/>
      <c r="M15" s="192"/>
      <c r="N15" s="193">
        <f>SUM(B15:M15)</f>
        <v>401</v>
      </c>
    </row>
    <row r="16" spans="1:14">
      <c r="A16" s="187" t="s">
        <v>84</v>
      </c>
      <c r="B16" s="192"/>
      <c r="C16" s="192"/>
      <c r="D16" s="192"/>
      <c r="E16" s="192"/>
      <c r="F16" s="192">
        <v>150</v>
      </c>
      <c r="G16" s="192"/>
      <c r="H16" s="192"/>
      <c r="I16" s="192">
        <v>2</v>
      </c>
      <c r="J16" s="192"/>
      <c r="K16" s="192"/>
      <c r="L16" s="192"/>
      <c r="M16" s="192"/>
      <c r="N16" s="193">
        <f t="shared" ref="N16:N18" si="1">SUM(B16:M16)</f>
        <v>152</v>
      </c>
    </row>
    <row r="17" spans="1:14">
      <c r="A17" s="188" t="s">
        <v>90</v>
      </c>
      <c r="B17" s="192"/>
      <c r="C17" s="192"/>
      <c r="D17" s="192"/>
      <c r="E17" s="192"/>
      <c r="F17" s="192">
        <v>200</v>
      </c>
      <c r="G17" s="192"/>
      <c r="H17" s="192"/>
      <c r="I17" s="192">
        <v>3</v>
      </c>
      <c r="J17" s="192"/>
      <c r="K17" s="192"/>
      <c r="L17" s="192"/>
      <c r="M17" s="192"/>
      <c r="N17" s="193">
        <f t="shared" si="1"/>
        <v>203</v>
      </c>
    </row>
    <row r="18" spans="1:14">
      <c r="A18" s="188" t="s">
        <v>91</v>
      </c>
      <c r="B18" s="192"/>
      <c r="C18" s="192"/>
      <c r="D18" s="192"/>
      <c r="E18" s="192"/>
      <c r="F18" s="192">
        <v>50</v>
      </c>
      <c r="G18" s="192"/>
      <c r="H18" s="192"/>
      <c r="I18" s="192">
        <v>0</v>
      </c>
      <c r="J18" s="192"/>
      <c r="K18" s="192"/>
      <c r="L18" s="192"/>
      <c r="M18" s="192"/>
      <c r="N18" s="193">
        <f t="shared" si="1"/>
        <v>50</v>
      </c>
    </row>
    <row r="20" spans="1:14">
      <c r="A20" s="191" t="str">
        <f>'componentes POA'!C117</f>
        <v>Reforestación de Zonas Naturales del Municipio</v>
      </c>
    </row>
    <row r="21" spans="1:14">
      <c r="A21" s="186" t="s">
        <v>208</v>
      </c>
      <c r="B21" s="186" t="s">
        <v>26</v>
      </c>
      <c r="C21" s="185" t="s">
        <v>27</v>
      </c>
      <c r="D21" s="185" t="s">
        <v>28</v>
      </c>
      <c r="E21" s="186" t="s">
        <v>29</v>
      </c>
      <c r="F21" s="185" t="s">
        <v>30</v>
      </c>
      <c r="G21" s="185" t="s">
        <v>31</v>
      </c>
      <c r="H21" s="186" t="s">
        <v>32</v>
      </c>
      <c r="I21" s="185" t="s">
        <v>33</v>
      </c>
      <c r="J21" s="185" t="s">
        <v>79</v>
      </c>
      <c r="K21" s="186" t="s">
        <v>34</v>
      </c>
      <c r="L21" s="185" t="s">
        <v>35</v>
      </c>
      <c r="M21" s="185" t="s">
        <v>36</v>
      </c>
      <c r="N21" s="189" t="s">
        <v>24</v>
      </c>
    </row>
    <row r="22" spans="1:14">
      <c r="A22" s="187" t="s">
        <v>82</v>
      </c>
      <c r="B22" s="192"/>
      <c r="C22" s="192"/>
      <c r="D22" s="192">
        <v>2</v>
      </c>
      <c r="E22" s="192"/>
      <c r="F22" s="192">
        <v>1500</v>
      </c>
      <c r="G22" s="192"/>
      <c r="H22" s="192">
        <v>1</v>
      </c>
      <c r="I22" s="192"/>
      <c r="J22" s="192"/>
      <c r="K22" s="192"/>
      <c r="L22" s="192"/>
      <c r="M22" s="192"/>
      <c r="N22" s="193">
        <f>SUM(B22:M22)</f>
        <v>1503</v>
      </c>
    </row>
    <row r="23" spans="1:14">
      <c r="A23" s="187" t="s">
        <v>84</v>
      </c>
      <c r="B23" s="192"/>
      <c r="C23" s="192"/>
      <c r="D23" s="192">
        <v>4</v>
      </c>
      <c r="E23" s="192"/>
      <c r="F23" s="192">
        <v>600</v>
      </c>
      <c r="G23" s="192"/>
      <c r="H23" s="192">
        <v>1</v>
      </c>
      <c r="I23" s="192"/>
      <c r="J23" s="192"/>
      <c r="K23" s="192"/>
      <c r="L23" s="192"/>
      <c r="M23" s="192"/>
      <c r="N23" s="193">
        <f t="shared" ref="N23:N25" si="2">SUM(B23:M23)</f>
        <v>605</v>
      </c>
    </row>
    <row r="24" spans="1:14">
      <c r="A24" s="188" t="s">
        <v>90</v>
      </c>
      <c r="B24" s="192"/>
      <c r="C24" s="192"/>
      <c r="D24" s="192"/>
      <c r="E24" s="192"/>
      <c r="F24" s="192">
        <v>200</v>
      </c>
      <c r="G24" s="192"/>
      <c r="H24" s="192"/>
      <c r="I24" s="192"/>
      <c r="J24" s="192"/>
      <c r="K24" s="192"/>
      <c r="L24" s="192"/>
      <c r="M24" s="192"/>
      <c r="N24" s="193">
        <f t="shared" si="2"/>
        <v>200</v>
      </c>
    </row>
    <row r="25" spans="1:14">
      <c r="A25" s="188" t="s">
        <v>91</v>
      </c>
      <c r="B25" s="192"/>
      <c r="C25" s="192"/>
      <c r="D25" s="192"/>
      <c r="E25" s="192"/>
      <c r="F25" s="192">
        <v>400</v>
      </c>
      <c r="G25" s="192"/>
      <c r="H25" s="192"/>
      <c r="I25" s="192"/>
      <c r="J25" s="192"/>
      <c r="K25" s="192"/>
      <c r="L25" s="192"/>
      <c r="M25" s="192"/>
      <c r="N25" s="193">
        <f t="shared" si="2"/>
        <v>400</v>
      </c>
    </row>
    <row r="27" spans="1:14">
      <c r="A27" s="195" t="str">
        <f>'componentes POA'!C174</f>
        <v>Desarrollo de Capacidades del Sector Rural</v>
      </c>
    </row>
    <row r="28" spans="1:14">
      <c r="A28" s="186" t="s">
        <v>208</v>
      </c>
      <c r="B28" s="186" t="s">
        <v>26</v>
      </c>
      <c r="C28" s="185" t="s">
        <v>27</v>
      </c>
      <c r="D28" s="185" t="s">
        <v>28</v>
      </c>
      <c r="E28" s="186" t="s">
        <v>29</v>
      </c>
      <c r="F28" s="185" t="s">
        <v>30</v>
      </c>
      <c r="G28" s="185" t="s">
        <v>31</v>
      </c>
      <c r="H28" s="186" t="s">
        <v>32</v>
      </c>
      <c r="I28" s="185" t="s">
        <v>33</v>
      </c>
      <c r="J28" s="185" t="s">
        <v>79</v>
      </c>
      <c r="K28" s="186" t="s">
        <v>34</v>
      </c>
      <c r="L28" s="185" t="s">
        <v>35</v>
      </c>
      <c r="M28" s="185" t="s">
        <v>36</v>
      </c>
      <c r="N28" s="189" t="s">
        <v>24</v>
      </c>
    </row>
    <row r="29" spans="1:14">
      <c r="A29" s="187" t="s">
        <v>82</v>
      </c>
      <c r="B29" s="192"/>
      <c r="C29" s="192"/>
      <c r="D29" s="192">
        <v>30</v>
      </c>
      <c r="E29" s="192"/>
      <c r="F29" s="192"/>
      <c r="G29" s="192"/>
      <c r="H29" s="192">
        <v>30</v>
      </c>
      <c r="I29" s="192">
        <v>90</v>
      </c>
      <c r="J29" s="192"/>
      <c r="K29" s="192"/>
      <c r="L29" s="192"/>
      <c r="M29" s="192"/>
      <c r="N29" s="193">
        <f>SUM(B29:M29)</f>
        <v>150</v>
      </c>
    </row>
    <row r="30" spans="1:14">
      <c r="A30" s="187" t="s">
        <v>84</v>
      </c>
      <c r="B30" s="192"/>
      <c r="C30" s="192"/>
      <c r="D30" s="192">
        <v>20</v>
      </c>
      <c r="E30" s="192"/>
      <c r="F30" s="192"/>
      <c r="G30" s="192"/>
      <c r="H30" s="192">
        <v>25</v>
      </c>
      <c r="I30" s="192">
        <v>60</v>
      </c>
      <c r="J30" s="192"/>
      <c r="K30" s="192"/>
      <c r="L30" s="192"/>
      <c r="M30" s="192"/>
      <c r="N30" s="193">
        <f t="shared" ref="N30:N32" si="3">SUM(B30:M30)</f>
        <v>105</v>
      </c>
    </row>
    <row r="31" spans="1:14">
      <c r="A31" s="188" t="s">
        <v>90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3">
        <f t="shared" si="3"/>
        <v>0</v>
      </c>
    </row>
    <row r="32" spans="1:14">
      <c r="A32" s="188" t="s">
        <v>91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>
        <f t="shared" si="3"/>
        <v>0</v>
      </c>
    </row>
    <row r="34" spans="1:14">
      <c r="A34" s="195" t="str">
        <f>'componentes POA'!C302</f>
        <v>Organización de Reuniones</v>
      </c>
    </row>
    <row r="35" spans="1:14">
      <c r="A35" s="186" t="s">
        <v>208</v>
      </c>
      <c r="B35" s="186" t="s">
        <v>26</v>
      </c>
      <c r="C35" s="185" t="s">
        <v>27</v>
      </c>
      <c r="D35" s="185" t="s">
        <v>28</v>
      </c>
      <c r="E35" s="186" t="s">
        <v>29</v>
      </c>
      <c r="F35" s="185" t="s">
        <v>30</v>
      </c>
      <c r="G35" s="185" t="s">
        <v>31</v>
      </c>
      <c r="H35" s="186" t="s">
        <v>32</v>
      </c>
      <c r="I35" s="185" t="s">
        <v>33</v>
      </c>
      <c r="J35" s="185" t="s">
        <v>79</v>
      </c>
      <c r="K35" s="186" t="s">
        <v>34</v>
      </c>
      <c r="L35" s="185" t="s">
        <v>35</v>
      </c>
      <c r="M35" s="185" t="s">
        <v>36</v>
      </c>
      <c r="N35" s="189" t="s">
        <v>24</v>
      </c>
    </row>
    <row r="36" spans="1:14">
      <c r="A36" s="187" t="s">
        <v>82</v>
      </c>
      <c r="B36" s="192">
        <v>5</v>
      </c>
      <c r="C36" s="192"/>
      <c r="D36" s="192"/>
      <c r="E36" s="192"/>
      <c r="F36" s="192"/>
      <c r="G36" s="192"/>
      <c r="H36" s="192"/>
      <c r="I36" s="192">
        <v>150</v>
      </c>
      <c r="J36" s="192"/>
      <c r="K36" s="192"/>
      <c r="L36" s="192"/>
      <c r="M36" s="192"/>
      <c r="N36" s="193">
        <f>SUM(B36:M36)</f>
        <v>155</v>
      </c>
    </row>
    <row r="37" spans="1:14">
      <c r="A37" s="187" t="s">
        <v>84</v>
      </c>
      <c r="B37" s="192">
        <v>2</v>
      </c>
      <c r="C37" s="192"/>
      <c r="D37" s="192"/>
      <c r="E37" s="192"/>
      <c r="F37" s="192"/>
      <c r="G37" s="192"/>
      <c r="H37" s="192"/>
      <c r="I37" s="192">
        <v>40</v>
      </c>
      <c r="J37" s="192"/>
      <c r="K37" s="192"/>
      <c r="L37" s="192"/>
      <c r="M37" s="192"/>
      <c r="N37" s="193">
        <f t="shared" ref="N37:N39" si="4">SUM(B37:M37)</f>
        <v>42</v>
      </c>
    </row>
    <row r="38" spans="1:14">
      <c r="A38" s="188" t="s">
        <v>90</v>
      </c>
      <c r="B38" s="192">
        <v>0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3">
        <f t="shared" si="4"/>
        <v>0</v>
      </c>
    </row>
    <row r="39" spans="1:14">
      <c r="A39" s="188" t="s">
        <v>91</v>
      </c>
      <c r="B39" s="192">
        <v>0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3">
        <f t="shared" si="4"/>
        <v>0</v>
      </c>
    </row>
    <row r="41" spans="1:14">
      <c r="A41" s="195">
        <f>'componentes POA'!C359</f>
        <v>0</v>
      </c>
    </row>
    <row r="42" spans="1:14">
      <c r="A42" s="186" t="s">
        <v>208</v>
      </c>
      <c r="B42" s="186" t="s">
        <v>26</v>
      </c>
      <c r="C42" s="185" t="s">
        <v>27</v>
      </c>
      <c r="D42" s="185" t="s">
        <v>28</v>
      </c>
      <c r="E42" s="186" t="s">
        <v>29</v>
      </c>
      <c r="F42" s="185" t="s">
        <v>30</v>
      </c>
      <c r="G42" s="185" t="s">
        <v>31</v>
      </c>
      <c r="H42" s="186" t="s">
        <v>32</v>
      </c>
      <c r="I42" s="185" t="s">
        <v>33</v>
      </c>
      <c r="J42" s="185" t="s">
        <v>79</v>
      </c>
      <c r="K42" s="186" t="s">
        <v>34</v>
      </c>
      <c r="L42" s="185" t="s">
        <v>35</v>
      </c>
      <c r="M42" s="185" t="s">
        <v>36</v>
      </c>
      <c r="N42" s="189" t="s">
        <v>24</v>
      </c>
    </row>
    <row r="43" spans="1:14">
      <c r="A43" s="187" t="s">
        <v>82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3">
        <f>SUM(B43:M43)</f>
        <v>0</v>
      </c>
    </row>
    <row r="44" spans="1:14">
      <c r="A44" s="187" t="s">
        <v>84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3">
        <f t="shared" ref="N44:N46" si="5">SUM(B44:M44)</f>
        <v>0</v>
      </c>
    </row>
    <row r="45" spans="1:14">
      <c r="A45" s="188" t="s">
        <v>90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>
        <f t="shared" si="5"/>
        <v>0</v>
      </c>
    </row>
    <row r="46" spans="1:14">
      <c r="A46" s="188" t="s">
        <v>91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>
        <f t="shared" si="5"/>
        <v>0</v>
      </c>
    </row>
    <row r="48" spans="1:14">
      <c r="A48" s="211">
        <f>'componentes POA'!C416</f>
        <v>0</v>
      </c>
    </row>
    <row r="49" spans="1:14">
      <c r="A49" s="186" t="s">
        <v>208</v>
      </c>
      <c r="B49" s="186" t="s">
        <v>26</v>
      </c>
      <c r="C49" s="185" t="s">
        <v>27</v>
      </c>
      <c r="D49" s="185" t="s">
        <v>28</v>
      </c>
      <c r="E49" s="186" t="s">
        <v>29</v>
      </c>
      <c r="F49" s="185" t="s">
        <v>30</v>
      </c>
      <c r="G49" s="185" t="s">
        <v>31</v>
      </c>
      <c r="H49" s="186" t="s">
        <v>32</v>
      </c>
      <c r="I49" s="185" t="s">
        <v>33</v>
      </c>
      <c r="J49" s="185" t="s">
        <v>79</v>
      </c>
      <c r="K49" s="186" t="s">
        <v>34</v>
      </c>
      <c r="L49" s="185" t="s">
        <v>35</v>
      </c>
      <c r="M49" s="185" t="s">
        <v>36</v>
      </c>
      <c r="N49" s="189" t="s">
        <v>24</v>
      </c>
    </row>
    <row r="50" spans="1:14">
      <c r="A50" s="187" t="s">
        <v>82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>
        <f>SUM(B50:M50)</f>
        <v>0</v>
      </c>
    </row>
    <row r="51" spans="1:14">
      <c r="A51" s="187" t="s">
        <v>84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>
        <f t="shared" ref="N51:N53" si="6">SUM(B51:M51)</f>
        <v>0</v>
      </c>
    </row>
    <row r="52" spans="1:14">
      <c r="A52" s="188" t="s">
        <v>90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>
        <f t="shared" si="6"/>
        <v>0</v>
      </c>
    </row>
    <row r="53" spans="1:14">
      <c r="A53" s="188" t="s">
        <v>91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>
        <f t="shared" si="6"/>
        <v>0</v>
      </c>
    </row>
    <row r="55" spans="1:14">
      <c r="A55" s="211">
        <f>'componentes POA'!C473</f>
        <v>0</v>
      </c>
    </row>
    <row r="56" spans="1:14">
      <c r="A56" s="186" t="s">
        <v>208</v>
      </c>
      <c r="B56" s="186" t="s">
        <v>26</v>
      </c>
      <c r="C56" s="185" t="s">
        <v>27</v>
      </c>
      <c r="D56" s="185" t="s">
        <v>28</v>
      </c>
      <c r="E56" s="186" t="s">
        <v>29</v>
      </c>
      <c r="F56" s="185" t="s">
        <v>30</v>
      </c>
      <c r="G56" s="185" t="s">
        <v>31</v>
      </c>
      <c r="H56" s="186" t="s">
        <v>32</v>
      </c>
      <c r="I56" s="185" t="s">
        <v>33</v>
      </c>
      <c r="J56" s="185" t="s">
        <v>79</v>
      </c>
      <c r="K56" s="186" t="s">
        <v>34</v>
      </c>
      <c r="L56" s="185" t="s">
        <v>35</v>
      </c>
      <c r="M56" s="185" t="s">
        <v>36</v>
      </c>
      <c r="N56" s="189" t="s">
        <v>24</v>
      </c>
    </row>
    <row r="57" spans="1:14">
      <c r="A57" s="187" t="s">
        <v>82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3">
        <f>SUM(B57:M57)</f>
        <v>0</v>
      </c>
    </row>
    <row r="58" spans="1:14">
      <c r="A58" s="187" t="s">
        <v>84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3">
        <f t="shared" ref="N58:N60" si="7">SUM(B58:M58)</f>
        <v>0</v>
      </c>
    </row>
    <row r="59" spans="1:14">
      <c r="A59" s="188" t="s">
        <v>90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3">
        <f t="shared" si="7"/>
        <v>0</v>
      </c>
    </row>
    <row r="60" spans="1:14">
      <c r="A60" s="188" t="s">
        <v>91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3">
        <f t="shared" si="7"/>
        <v>0</v>
      </c>
    </row>
  </sheetData>
  <sheetProtection sheet="1" objects="1" scenarios="1"/>
  <protectedRanges>
    <protectedRange sqref="B29:M32 B36:M39 B43:M46 B50:M53 B57:M60" name="Rango4"/>
    <protectedRange sqref="B15:M18" name="Rango2"/>
    <protectedRange sqref="B8:M11" name="Rango1"/>
    <protectedRange sqref="B22:M25" name="Rango3"/>
  </protectedRanges>
  <pageMargins left="0.23622047244094491" right="0.23622047244094491" top="0.37" bottom="0.36" header="0.31496062992125984" footer="0.31496062992125984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5"/>
  <sheetViews>
    <sheetView zoomScale="85" zoomScaleNormal="85" workbookViewId="0">
      <selection activeCell="C22" sqref="C22"/>
    </sheetView>
  </sheetViews>
  <sheetFormatPr baseColWidth="10" defaultRowHeight="11.25"/>
  <cols>
    <col min="1" max="1" width="17" style="136" customWidth="1"/>
    <col min="2" max="2" width="38.28515625" style="136" customWidth="1"/>
    <col min="3" max="3" width="13.85546875" style="136" customWidth="1"/>
    <col min="4" max="4" width="20" style="136" customWidth="1"/>
    <col min="5" max="5" width="10.5703125" style="136" customWidth="1"/>
    <col min="6" max="6" width="13.140625" style="136" customWidth="1"/>
    <col min="7" max="7" width="13.5703125" style="136" customWidth="1"/>
    <col min="8" max="8" width="11" style="136" customWidth="1"/>
    <col min="9" max="9" width="31.42578125" style="136" customWidth="1"/>
    <col min="10" max="16384" width="11.42578125" style="136"/>
  </cols>
  <sheetData>
    <row r="3" spans="1:9" ht="18">
      <c r="D3" s="137" t="s">
        <v>95</v>
      </c>
    </row>
    <row r="4" spans="1:9" ht="18">
      <c r="D4" s="137" t="s">
        <v>222</v>
      </c>
    </row>
    <row r="10" spans="1:9">
      <c r="A10" s="138" t="s">
        <v>98</v>
      </c>
      <c r="B10" s="347" t="str">
        <f>'Caratula POA'!C9</f>
        <v>FOMENTO AGROPECUARIO</v>
      </c>
      <c r="C10" s="348"/>
    </row>
    <row r="12" spans="1:9">
      <c r="A12" s="139" t="s">
        <v>99</v>
      </c>
      <c r="B12" s="349" t="str">
        <f>'componentes POA'!C5</f>
        <v>Identifica el incremento en la producción y rentabilidad del campo en Tonalá</v>
      </c>
      <c r="C12" s="350"/>
    </row>
    <row r="13" spans="1:9">
      <c r="A13" s="140" t="s">
        <v>100</v>
      </c>
      <c r="B13" s="351"/>
      <c r="C13" s="352"/>
    </row>
    <row r="15" spans="1:9" ht="33.75">
      <c r="A15" s="141" t="s">
        <v>101</v>
      </c>
      <c r="B15" s="141" t="s">
        <v>102</v>
      </c>
      <c r="C15" s="141" t="s">
        <v>103</v>
      </c>
      <c r="D15" s="141" t="s">
        <v>104</v>
      </c>
      <c r="E15" s="141" t="s">
        <v>105</v>
      </c>
      <c r="F15" s="141" t="s">
        <v>106</v>
      </c>
      <c r="G15" s="141" t="s">
        <v>107</v>
      </c>
      <c r="H15" s="141" t="s">
        <v>108</v>
      </c>
      <c r="I15" s="141" t="s">
        <v>94</v>
      </c>
    </row>
    <row r="16" spans="1:9" ht="48.75" customHeight="1">
      <c r="A16" s="218" t="s">
        <v>92</v>
      </c>
      <c r="B16" s="219" t="s">
        <v>258</v>
      </c>
      <c r="C16" s="219" t="s">
        <v>340</v>
      </c>
      <c r="D16" s="220" t="s">
        <v>344</v>
      </c>
      <c r="E16" s="223" t="s">
        <v>109</v>
      </c>
      <c r="F16" s="220" t="s">
        <v>341</v>
      </c>
      <c r="G16" s="219" t="s">
        <v>109</v>
      </c>
      <c r="H16" s="219" t="s">
        <v>110</v>
      </c>
      <c r="I16" s="220"/>
    </row>
    <row r="17" spans="1:9" ht="48.75" customHeight="1">
      <c r="A17" s="218" t="s">
        <v>93</v>
      </c>
      <c r="B17" s="219" t="s">
        <v>342</v>
      </c>
      <c r="C17" s="219" t="s">
        <v>343</v>
      </c>
      <c r="D17" s="220" t="s">
        <v>345</v>
      </c>
      <c r="E17" s="223" t="s">
        <v>109</v>
      </c>
      <c r="F17" s="220" t="s">
        <v>341</v>
      </c>
      <c r="G17" s="219" t="s">
        <v>109</v>
      </c>
      <c r="H17" s="219" t="s">
        <v>113</v>
      </c>
      <c r="I17" s="220"/>
    </row>
    <row r="18" spans="1:9" ht="48.75" customHeight="1">
      <c r="A18" s="144" t="str">
        <f>+'Caratula POA'!A45:C45</f>
        <v>Mejoramiento de las vías de acceso de los caminos rurales y saca cosechas.</v>
      </c>
      <c r="B18" s="143" t="s">
        <v>227</v>
      </c>
      <c r="C18" s="143" t="str">
        <f>'componentes POA'!C12</f>
        <v>Índice de mejoramiento</v>
      </c>
      <c r="D18" s="221" t="s">
        <v>346</v>
      </c>
      <c r="E18" s="224" t="s">
        <v>109</v>
      </c>
      <c r="F18" s="220" t="s">
        <v>341</v>
      </c>
      <c r="G18" s="143" t="s">
        <v>109</v>
      </c>
      <c r="H18" s="143" t="str">
        <f>'componentes POA'!J12</f>
        <v>4 Eficiencia</v>
      </c>
      <c r="I18" s="221"/>
    </row>
    <row r="19" spans="1:9" ht="48.75" customHeight="1">
      <c r="A19" s="144" t="str">
        <f>+'Caratula POA'!A46:C46</f>
        <v>Fomento de cría de peces en el municipio</v>
      </c>
      <c r="B19" s="143" t="str">
        <f>'componentes POA'!C71</f>
        <v>Gestión ante la SEDER en coordinación con el departamento de Acuacultura Región Centro para la donación y compra de semillas de alevines para el cultivo de peces en el municipio.</v>
      </c>
      <c r="C19" s="143" t="str">
        <f>'componentes POA'!C69</f>
        <v>Índice de incremento</v>
      </c>
      <c r="D19" s="221" t="s">
        <v>347</v>
      </c>
      <c r="E19" s="224" t="s">
        <v>109</v>
      </c>
      <c r="F19" s="220" t="s">
        <v>341</v>
      </c>
      <c r="G19" s="143" t="s">
        <v>109</v>
      </c>
      <c r="H19" s="143" t="str">
        <f>'componentes POA'!J69</f>
        <v>4 Eficiencia</v>
      </c>
      <c r="I19" s="221"/>
    </row>
    <row r="20" spans="1:9" ht="48.75" customHeight="1">
      <c r="A20" s="144" t="str">
        <f>+'Caratula POA'!A47:C47</f>
        <v>Reforestación de Zonas Naturales del Municipio</v>
      </c>
      <c r="B20" s="143" t="str">
        <f>'componentes POA'!C128</f>
        <v>Gestionar ante organismos públicos como la CONAFOR  la donación de árboles de diferentes especies para la reforestación de zonas naturales dentro del municipio.</v>
      </c>
      <c r="C20" s="143" t="str">
        <f>'componentes POA'!C126</f>
        <v>Índice de arboles en entregados</v>
      </c>
      <c r="D20" s="221" t="s">
        <v>348</v>
      </c>
      <c r="E20" s="224" t="s">
        <v>109</v>
      </c>
      <c r="F20" s="220" t="s">
        <v>341</v>
      </c>
      <c r="G20" s="143" t="s">
        <v>109</v>
      </c>
      <c r="H20" s="143" t="str">
        <f>'componentes POA'!J126</f>
        <v>4 Eficiencia</v>
      </c>
      <c r="I20" s="221"/>
    </row>
    <row r="21" spans="1:9" ht="48.75" customHeight="1">
      <c r="A21" s="144" t="str">
        <f>+'Caratula POA'!A48:C48</f>
        <v>Desarrollo de Capacidades del Sector Rural</v>
      </c>
      <c r="B21" s="143" t="str">
        <f>'componentes POA'!C185</f>
        <v>Capacitar a los productores ganaderos del municipio para la mejora de producción y distribución de sus productos, mejorando los estándares de calidad.</v>
      </c>
      <c r="C21" s="143" t="str">
        <f>'componentes POA'!C183</f>
        <v>Índice de capacitaciónes</v>
      </c>
      <c r="D21" s="221" t="s">
        <v>349</v>
      </c>
      <c r="E21" s="224" t="s">
        <v>109</v>
      </c>
      <c r="F21" s="220" t="s">
        <v>341</v>
      </c>
      <c r="G21" s="143" t="s">
        <v>109</v>
      </c>
      <c r="H21" s="143" t="str">
        <f>'componentes POA'!J183</f>
        <v>1 Eficacia</v>
      </c>
      <c r="I21" s="221"/>
    </row>
    <row r="22" spans="1:9" ht="48.75" customHeight="1">
      <c r="A22" s="144" t="str">
        <f>+'Caratula POA'!A49:C49</f>
        <v>Organización de Reuniones</v>
      </c>
      <c r="B22" s="143" t="str">
        <f>'componentes POA'!C313</f>
        <v>Organización de reuniones mensuales por parte del consejo  Municipal de Desarrollo Rural Sustentable de Tonalá, así como del Consejo Distrital de Desarrollo Rural Sustentable para dar a conocer los programas y tiempos de los mismos además de rendir informes de las tareas efectuadas por los mismos.</v>
      </c>
      <c r="C22" s="143" t="str">
        <f>'componentes POA'!C311</f>
        <v>Índice de eficiencia</v>
      </c>
      <c r="D22" s="221" t="s">
        <v>350</v>
      </c>
      <c r="E22" s="224" t="s">
        <v>109</v>
      </c>
      <c r="F22" s="220" t="s">
        <v>341</v>
      </c>
      <c r="G22" s="143" t="s">
        <v>109</v>
      </c>
      <c r="H22" s="143" t="str">
        <f>'componentes POA'!J311</f>
        <v>4 Eficiencia</v>
      </c>
      <c r="I22" s="221"/>
    </row>
    <row r="23" spans="1:9" ht="48.75" customHeight="1">
      <c r="A23" s="144"/>
      <c r="B23" s="224"/>
      <c r="C23" s="224"/>
      <c r="D23" s="225"/>
      <c r="E23" s="224"/>
      <c r="F23" s="225"/>
      <c r="G23" s="143"/>
      <c r="H23" s="143"/>
      <c r="I23" s="221"/>
    </row>
    <row r="24" spans="1:9" ht="48.75" customHeight="1">
      <c r="A24" s="222"/>
      <c r="B24" s="224"/>
      <c r="C24" s="224"/>
      <c r="D24" s="225"/>
      <c r="E24" s="224"/>
      <c r="F24" s="225"/>
      <c r="G24" s="143"/>
      <c r="H24" s="143"/>
      <c r="I24" s="221"/>
    </row>
    <row r="25" spans="1:9" ht="48.75" customHeight="1">
      <c r="A25" s="144"/>
      <c r="B25" s="224"/>
      <c r="C25" s="224"/>
      <c r="D25" s="225"/>
      <c r="E25" s="224"/>
      <c r="F25" s="225"/>
      <c r="G25" s="143"/>
      <c r="H25" s="143"/>
      <c r="I25" s="221"/>
    </row>
  </sheetData>
  <sheetProtection sheet="1" objects="1" scenarios="1"/>
  <protectedRanges>
    <protectedRange sqref="I16:I25" name="supuestos"/>
    <protectedRange sqref="E16:F25" name="medicion"/>
    <protectedRange sqref="B16:B25" name="descripcion"/>
    <protectedRange sqref="C16:C25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7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0"/>
  <sheetViews>
    <sheetView zoomScale="85" zoomScaleNormal="85" workbookViewId="0">
      <selection activeCell="A4" sqref="A4"/>
    </sheetView>
  </sheetViews>
  <sheetFormatPr baseColWidth="10" defaultRowHeight="12"/>
  <cols>
    <col min="1" max="1" width="4.28515625" style="175" customWidth="1"/>
    <col min="2" max="2" width="18.5703125" style="175" customWidth="1"/>
    <col min="3" max="3" width="4.28515625" style="175" customWidth="1"/>
    <col min="4" max="4" width="18.5703125" style="175" customWidth="1"/>
    <col min="5" max="5" width="4.28515625" style="175" customWidth="1"/>
    <col min="6" max="6" width="18.5703125" style="175" customWidth="1"/>
    <col min="7" max="7" width="4.28515625" style="175" customWidth="1"/>
    <col min="8" max="8" width="18.5703125" style="175" customWidth="1"/>
    <col min="9" max="9" width="4.28515625" style="175" customWidth="1"/>
    <col min="10" max="10" width="18.5703125" style="175" customWidth="1"/>
    <col min="11" max="11" width="4.28515625" style="175" customWidth="1"/>
    <col min="12" max="12" width="18.5703125" style="175" customWidth="1"/>
    <col min="13" max="13" width="4.28515625" style="175" customWidth="1"/>
    <col min="14" max="14" width="18.5703125" style="175" customWidth="1"/>
    <col min="15" max="15" width="4.28515625" style="175" customWidth="1"/>
    <col min="16" max="16" width="18.5703125" style="175" customWidth="1"/>
    <col min="17" max="17" width="4.7109375" style="175" customWidth="1"/>
    <col min="18" max="18" width="14" style="175" customWidth="1"/>
    <col min="19" max="16384" width="11.42578125" style="175"/>
  </cols>
  <sheetData>
    <row r="1" spans="1:16" ht="15">
      <c r="A1" s="177" t="s">
        <v>95</v>
      </c>
    </row>
    <row r="2" spans="1:16" ht="15">
      <c r="A2" s="177" t="str">
        <f>'Caratula POA'!C9</f>
        <v>FOMENTO AGROPECUARIO</v>
      </c>
    </row>
    <row r="3" spans="1:16" ht="15">
      <c r="A3" s="177" t="s">
        <v>339</v>
      </c>
    </row>
    <row r="6" spans="1:16">
      <c r="B6" s="354"/>
      <c r="D6" s="354"/>
      <c r="F6" s="354"/>
      <c r="H6" s="354"/>
      <c r="J6" s="354"/>
      <c r="L6" s="354"/>
      <c r="N6" s="354"/>
      <c r="P6" s="354"/>
    </row>
    <row r="7" spans="1:16">
      <c r="B7" s="355"/>
      <c r="D7" s="355"/>
      <c r="F7" s="355"/>
      <c r="H7" s="355"/>
      <c r="J7" s="355"/>
      <c r="L7" s="355"/>
      <c r="N7" s="355"/>
      <c r="P7" s="355"/>
    </row>
    <row r="8" spans="1:16">
      <c r="B8" s="355"/>
      <c r="D8" s="355"/>
      <c r="F8" s="355"/>
      <c r="H8" s="355"/>
      <c r="J8" s="355"/>
      <c r="L8" s="355"/>
      <c r="N8" s="355"/>
      <c r="P8" s="355"/>
    </row>
    <row r="9" spans="1:16">
      <c r="B9" s="356"/>
      <c r="D9" s="356"/>
      <c r="F9" s="356"/>
      <c r="H9" s="356"/>
      <c r="J9" s="356"/>
      <c r="L9" s="356"/>
      <c r="N9" s="356"/>
      <c r="P9" s="356"/>
    </row>
    <row r="12" spans="1:16" ht="12.75" customHeight="1">
      <c r="B12" s="363" t="s">
        <v>325</v>
      </c>
      <c r="C12" s="364"/>
      <c r="D12" s="365"/>
      <c r="F12" s="363" t="s">
        <v>326</v>
      </c>
      <c r="G12" s="364"/>
      <c r="H12" s="365"/>
      <c r="J12" s="363" t="s">
        <v>327</v>
      </c>
      <c r="K12" s="364"/>
      <c r="L12" s="365"/>
      <c r="N12" s="354"/>
      <c r="P12" s="354"/>
    </row>
    <row r="13" spans="1:16">
      <c r="B13" s="366"/>
      <c r="C13" s="353"/>
      <c r="D13" s="367"/>
      <c r="F13" s="366"/>
      <c r="G13" s="353"/>
      <c r="H13" s="367"/>
      <c r="J13" s="366"/>
      <c r="K13" s="353"/>
      <c r="L13" s="367"/>
      <c r="N13" s="355"/>
      <c r="P13" s="355"/>
    </row>
    <row r="14" spans="1:16">
      <c r="B14" s="366"/>
      <c r="C14" s="353"/>
      <c r="D14" s="367"/>
      <c r="F14" s="366"/>
      <c r="G14" s="353"/>
      <c r="H14" s="367"/>
      <c r="J14" s="366"/>
      <c r="K14" s="353"/>
      <c r="L14" s="367"/>
      <c r="N14" s="355"/>
      <c r="P14" s="355"/>
    </row>
    <row r="15" spans="1:16">
      <c r="B15" s="368"/>
      <c r="C15" s="369"/>
      <c r="D15" s="370"/>
      <c r="F15" s="368"/>
      <c r="G15" s="369"/>
      <c r="H15" s="370"/>
      <c r="J15" s="368"/>
      <c r="K15" s="369"/>
      <c r="L15" s="370"/>
      <c r="N15" s="356"/>
      <c r="P15" s="356"/>
    </row>
    <row r="16" spans="1:16">
      <c r="B16" s="176"/>
      <c r="D16" s="176"/>
      <c r="F16" s="176"/>
      <c r="H16" s="176"/>
      <c r="J16" s="176"/>
      <c r="L16" s="176"/>
      <c r="N16" s="176"/>
      <c r="P16" s="176"/>
    </row>
    <row r="17" spans="1:16">
      <c r="A17" s="175" t="s">
        <v>96</v>
      </c>
      <c r="B17" s="176"/>
      <c r="D17" s="176"/>
      <c r="F17" s="176"/>
      <c r="H17" s="176"/>
      <c r="J17" s="176"/>
      <c r="L17" s="176"/>
      <c r="N17" s="176"/>
      <c r="P17" s="176"/>
    </row>
    <row r="19" spans="1:16">
      <c r="B19" s="357" t="s">
        <v>239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</row>
    <row r="20" spans="1:16">
      <c r="B20" s="359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</row>
    <row r="21" spans="1:16"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</row>
    <row r="23" spans="1:16">
      <c r="A23" s="175" t="s">
        <v>97</v>
      </c>
    </row>
    <row r="25" spans="1:16" ht="12" customHeight="1">
      <c r="B25" s="363" t="s">
        <v>324</v>
      </c>
      <c r="C25" s="364"/>
      <c r="D25" s="364"/>
      <c r="E25" s="364"/>
      <c r="F25" s="365"/>
      <c r="H25" s="353"/>
      <c r="J25" s="363" t="s">
        <v>323</v>
      </c>
      <c r="K25" s="364"/>
      <c r="L25" s="364"/>
      <c r="M25" s="364"/>
      <c r="N25" s="365"/>
      <c r="P25" s="354"/>
    </row>
    <row r="26" spans="1:16">
      <c r="B26" s="366"/>
      <c r="C26" s="353"/>
      <c r="D26" s="353"/>
      <c r="E26" s="353"/>
      <c r="F26" s="367"/>
      <c r="H26" s="353"/>
      <c r="J26" s="366"/>
      <c r="K26" s="353"/>
      <c r="L26" s="353"/>
      <c r="M26" s="353"/>
      <c r="N26" s="367"/>
      <c r="P26" s="355"/>
    </row>
    <row r="27" spans="1:16">
      <c r="B27" s="366"/>
      <c r="C27" s="353"/>
      <c r="D27" s="353"/>
      <c r="E27" s="353"/>
      <c r="F27" s="367"/>
      <c r="H27" s="353"/>
      <c r="J27" s="366"/>
      <c r="K27" s="353"/>
      <c r="L27" s="353"/>
      <c r="M27" s="353"/>
      <c r="N27" s="367"/>
      <c r="P27" s="355"/>
    </row>
    <row r="28" spans="1:16" ht="12" customHeight="1">
      <c r="B28" s="368"/>
      <c r="C28" s="369"/>
      <c r="D28" s="369"/>
      <c r="E28" s="369"/>
      <c r="F28" s="370"/>
      <c r="H28" s="353"/>
      <c r="J28" s="368"/>
      <c r="K28" s="369"/>
      <c r="L28" s="369"/>
      <c r="M28" s="369"/>
      <c r="N28" s="370"/>
      <c r="P28" s="356"/>
    </row>
    <row r="31" spans="1:16" ht="12" customHeight="1">
      <c r="B31" s="354" t="s">
        <v>319</v>
      </c>
      <c r="D31" s="354" t="s">
        <v>241</v>
      </c>
      <c r="F31" s="354" t="s">
        <v>320</v>
      </c>
      <c r="H31" s="353"/>
      <c r="J31" s="354" t="s">
        <v>242</v>
      </c>
      <c r="L31" s="354" t="s">
        <v>321</v>
      </c>
      <c r="N31" s="354" t="s">
        <v>322</v>
      </c>
      <c r="P31" s="354"/>
    </row>
    <row r="32" spans="1:16">
      <c r="B32" s="355"/>
      <c r="D32" s="355"/>
      <c r="F32" s="355"/>
      <c r="H32" s="353"/>
      <c r="J32" s="355"/>
      <c r="L32" s="355"/>
      <c r="N32" s="355"/>
      <c r="P32" s="355"/>
    </row>
    <row r="33" spans="2:16">
      <c r="B33" s="355"/>
      <c r="D33" s="355"/>
      <c r="F33" s="355"/>
      <c r="H33" s="353"/>
      <c r="J33" s="355"/>
      <c r="L33" s="355"/>
      <c r="N33" s="355"/>
      <c r="P33" s="355"/>
    </row>
    <row r="34" spans="2:16" ht="12" customHeight="1">
      <c r="B34" s="356"/>
      <c r="D34" s="356"/>
      <c r="F34" s="356"/>
      <c r="H34" s="353"/>
      <c r="J34" s="356"/>
      <c r="L34" s="356"/>
      <c r="N34" s="356"/>
      <c r="P34" s="356"/>
    </row>
    <row r="37" spans="2:16" ht="12" customHeight="1">
      <c r="B37" s="354"/>
      <c r="D37" s="354" t="s">
        <v>244</v>
      </c>
      <c r="F37" s="354" t="s">
        <v>240</v>
      </c>
      <c r="H37" s="354" t="s">
        <v>243</v>
      </c>
      <c r="J37" s="354"/>
      <c r="L37" s="354"/>
      <c r="N37" s="354"/>
      <c r="P37" s="354"/>
    </row>
    <row r="38" spans="2:16">
      <c r="B38" s="355"/>
      <c r="D38" s="355"/>
      <c r="F38" s="355"/>
      <c r="H38" s="355"/>
      <c r="J38" s="355"/>
      <c r="L38" s="355"/>
      <c r="N38" s="355"/>
      <c r="P38" s="355"/>
    </row>
    <row r="39" spans="2:16">
      <c r="B39" s="355"/>
      <c r="D39" s="355"/>
      <c r="F39" s="355"/>
      <c r="H39" s="355"/>
      <c r="J39" s="355"/>
      <c r="L39" s="355"/>
      <c r="N39" s="355"/>
      <c r="P39" s="355"/>
    </row>
    <row r="40" spans="2:16" ht="12" customHeight="1">
      <c r="B40" s="356"/>
      <c r="D40" s="356"/>
      <c r="F40" s="356"/>
      <c r="H40" s="356"/>
      <c r="J40" s="356"/>
      <c r="L40" s="356"/>
      <c r="N40" s="356"/>
      <c r="P40" s="356"/>
    </row>
  </sheetData>
  <mergeCells count="34">
    <mergeCell ref="P6:P9"/>
    <mergeCell ref="P12:P15"/>
    <mergeCell ref="P25:P28"/>
    <mergeCell ref="P31:P34"/>
    <mergeCell ref="P37:P40"/>
    <mergeCell ref="B19:P21"/>
    <mergeCell ref="J25:N28"/>
    <mergeCell ref="B25:F28"/>
    <mergeCell ref="B12:D15"/>
    <mergeCell ref="F12:H15"/>
    <mergeCell ref="J12:L15"/>
    <mergeCell ref="N6:N9"/>
    <mergeCell ref="N12:N15"/>
    <mergeCell ref="L31:L34"/>
    <mergeCell ref="L37:L40"/>
    <mergeCell ref="L6:L9"/>
    <mergeCell ref="D37:D40"/>
    <mergeCell ref="F37:F40"/>
    <mergeCell ref="H25:H28"/>
    <mergeCell ref="N37:N40"/>
    <mergeCell ref="J31:J34"/>
    <mergeCell ref="B6:B9"/>
    <mergeCell ref="D6:D9"/>
    <mergeCell ref="F6:F9"/>
    <mergeCell ref="H6:H9"/>
    <mergeCell ref="J6:J9"/>
    <mergeCell ref="B37:B40"/>
    <mergeCell ref="B31:B34"/>
    <mergeCell ref="D31:D34"/>
    <mergeCell ref="F31:F34"/>
    <mergeCell ref="H31:H34"/>
    <mergeCell ref="N31:N34"/>
    <mergeCell ref="H37:H40"/>
    <mergeCell ref="J37:J40"/>
  </mergeCells>
  <pageMargins left="0.70866141732283472" right="0.70866141732283472" top="0.23622047244094491" bottom="0.23622047244094491" header="0" footer="0"/>
  <pageSetup paperSize="190" scale="8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0"/>
  <sheetViews>
    <sheetView workbookViewId="0">
      <selection activeCell="H25" sqref="H25:J28"/>
    </sheetView>
  </sheetViews>
  <sheetFormatPr baseColWidth="10" defaultRowHeight="12"/>
  <cols>
    <col min="1" max="1" width="4.28515625" style="175" customWidth="1"/>
    <col min="2" max="2" width="18.5703125" style="175" customWidth="1"/>
    <col min="3" max="3" width="4.28515625" style="175" customWidth="1"/>
    <col min="4" max="4" width="18.5703125" style="175" customWidth="1"/>
    <col min="5" max="5" width="4.28515625" style="175" customWidth="1"/>
    <col min="6" max="6" width="18.5703125" style="175" customWidth="1"/>
    <col min="7" max="7" width="4.28515625" style="175" customWidth="1"/>
    <col min="8" max="8" width="18.5703125" style="175" customWidth="1"/>
    <col min="9" max="9" width="4.28515625" style="175" customWidth="1"/>
    <col min="10" max="10" width="18.5703125" style="175" customWidth="1"/>
    <col min="11" max="11" width="4.28515625" style="175" customWidth="1"/>
    <col min="12" max="12" width="18.5703125" style="175" customWidth="1"/>
    <col min="13" max="13" width="4.28515625" style="175" customWidth="1"/>
    <col min="14" max="14" width="18.5703125" style="175" customWidth="1"/>
    <col min="15" max="15" width="4.28515625" style="175" customWidth="1"/>
    <col min="16" max="16" width="18.5703125" style="175" customWidth="1"/>
    <col min="17" max="16384" width="11.42578125" style="175"/>
  </cols>
  <sheetData>
    <row r="1" spans="1:16" ht="15">
      <c r="A1" s="177" t="s">
        <v>95</v>
      </c>
    </row>
    <row r="2" spans="1:16" ht="15">
      <c r="A2" s="177" t="str">
        <f>'Caratula POA'!C9</f>
        <v>FOMENTO AGROPECUARIO</v>
      </c>
    </row>
    <row r="3" spans="1:16" ht="15">
      <c r="A3" s="177" t="s">
        <v>338</v>
      </c>
    </row>
    <row r="6" spans="1:16">
      <c r="B6" s="354"/>
      <c r="D6" s="354"/>
      <c r="F6" s="354"/>
      <c r="H6" s="354" t="s">
        <v>246</v>
      </c>
      <c r="J6" s="354"/>
      <c r="L6" s="354"/>
      <c r="N6" s="354"/>
      <c r="P6" s="354"/>
    </row>
    <row r="7" spans="1:16">
      <c r="B7" s="355"/>
      <c r="D7" s="355"/>
      <c r="F7" s="355"/>
      <c r="H7" s="355"/>
      <c r="J7" s="355"/>
      <c r="L7" s="355"/>
      <c r="N7" s="355"/>
      <c r="P7" s="355"/>
    </row>
    <row r="8" spans="1:16">
      <c r="B8" s="355"/>
      <c r="D8" s="355"/>
      <c r="F8" s="355"/>
      <c r="H8" s="355"/>
      <c r="J8" s="355"/>
      <c r="L8" s="355"/>
      <c r="N8" s="355"/>
      <c r="P8" s="355"/>
    </row>
    <row r="9" spans="1:16">
      <c r="B9" s="356"/>
      <c r="D9" s="356"/>
      <c r="F9" s="356"/>
      <c r="H9" s="356"/>
      <c r="J9" s="356"/>
      <c r="L9" s="356"/>
      <c r="N9" s="356"/>
      <c r="P9" s="356"/>
    </row>
    <row r="12" spans="1:16">
      <c r="B12" s="354"/>
      <c r="D12" s="354" t="s">
        <v>336</v>
      </c>
      <c r="F12" s="354" t="s">
        <v>337</v>
      </c>
      <c r="H12" s="354" t="s">
        <v>245</v>
      </c>
      <c r="J12" s="354" t="s">
        <v>247</v>
      </c>
      <c r="L12" s="354"/>
      <c r="N12" s="354"/>
      <c r="P12" s="354"/>
    </row>
    <row r="13" spans="1:16">
      <c r="B13" s="355"/>
      <c r="D13" s="355"/>
      <c r="F13" s="355"/>
      <c r="H13" s="355"/>
      <c r="J13" s="355"/>
      <c r="L13" s="355"/>
      <c r="N13" s="355"/>
      <c r="P13" s="355"/>
    </row>
    <row r="14" spans="1:16">
      <c r="B14" s="355"/>
      <c r="D14" s="355"/>
      <c r="F14" s="355"/>
      <c r="H14" s="355"/>
      <c r="J14" s="355"/>
      <c r="L14" s="355"/>
      <c r="N14" s="355"/>
      <c r="P14" s="355"/>
    </row>
    <row r="15" spans="1:16">
      <c r="B15" s="356"/>
      <c r="D15" s="356"/>
      <c r="F15" s="356"/>
      <c r="H15" s="356"/>
      <c r="J15" s="356"/>
      <c r="L15" s="356"/>
      <c r="N15" s="356"/>
      <c r="P15" s="356"/>
    </row>
    <row r="16" spans="1:16">
      <c r="B16" s="176"/>
      <c r="D16" s="176"/>
      <c r="F16" s="176"/>
      <c r="H16" s="176"/>
      <c r="J16" s="176"/>
      <c r="L16" s="176"/>
      <c r="N16" s="176"/>
      <c r="P16" s="176"/>
    </row>
    <row r="17" spans="1:16">
      <c r="A17" s="175" t="s">
        <v>203</v>
      </c>
      <c r="B17" s="176"/>
      <c r="D17" s="176"/>
      <c r="F17" s="176"/>
      <c r="H17" s="176"/>
      <c r="J17" s="176"/>
      <c r="L17" s="176"/>
      <c r="N17" s="176"/>
      <c r="P17" s="176"/>
    </row>
    <row r="19" spans="1:16">
      <c r="B19" s="357" t="s">
        <v>328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78"/>
    </row>
    <row r="20" spans="1:16">
      <c r="B20" s="359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79"/>
    </row>
    <row r="21" spans="1:16"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80"/>
    </row>
    <row r="23" spans="1:16">
      <c r="A23" s="175" t="s">
        <v>204</v>
      </c>
    </row>
    <row r="25" spans="1:16" ht="12" customHeight="1">
      <c r="B25" s="363" t="s">
        <v>329</v>
      </c>
      <c r="C25" s="364"/>
      <c r="D25" s="364"/>
      <c r="E25" s="364"/>
      <c r="F25" s="365"/>
      <c r="H25" s="363" t="s">
        <v>330</v>
      </c>
      <c r="I25" s="364"/>
      <c r="J25" s="365"/>
      <c r="L25" s="354"/>
      <c r="N25" s="354"/>
      <c r="P25" s="354"/>
    </row>
    <row r="26" spans="1:16">
      <c r="B26" s="366"/>
      <c r="C26" s="353"/>
      <c r="D26" s="353"/>
      <c r="E26" s="353"/>
      <c r="F26" s="367"/>
      <c r="H26" s="366"/>
      <c r="I26" s="353"/>
      <c r="J26" s="367"/>
      <c r="L26" s="355"/>
      <c r="N26" s="355"/>
      <c r="P26" s="355"/>
    </row>
    <row r="27" spans="1:16">
      <c r="B27" s="366"/>
      <c r="C27" s="353"/>
      <c r="D27" s="353"/>
      <c r="E27" s="353"/>
      <c r="F27" s="367"/>
      <c r="H27" s="366"/>
      <c r="I27" s="353"/>
      <c r="J27" s="367"/>
      <c r="L27" s="355"/>
      <c r="N27" s="355"/>
      <c r="P27" s="355"/>
    </row>
    <row r="28" spans="1:16">
      <c r="B28" s="368"/>
      <c r="C28" s="369"/>
      <c r="D28" s="369"/>
      <c r="E28" s="369"/>
      <c r="F28" s="370"/>
      <c r="H28" s="368"/>
      <c r="I28" s="369"/>
      <c r="J28" s="370"/>
      <c r="L28" s="356"/>
      <c r="N28" s="356"/>
      <c r="P28" s="356"/>
    </row>
    <row r="31" spans="1:16">
      <c r="B31" s="371" t="s">
        <v>331</v>
      </c>
      <c r="C31" s="136"/>
      <c r="D31" s="371" t="s">
        <v>332</v>
      </c>
      <c r="E31" s="136"/>
      <c r="F31" s="371" t="s">
        <v>333</v>
      </c>
      <c r="H31" s="371" t="s">
        <v>334</v>
      </c>
      <c r="I31" s="136"/>
      <c r="J31" s="371" t="s">
        <v>335</v>
      </c>
      <c r="L31" s="354">
        <f>'Caratula POA'!A50</f>
        <v>0</v>
      </c>
      <c r="N31" s="377">
        <f>'Caratula POA'!A51</f>
        <v>0</v>
      </c>
      <c r="P31" s="374">
        <f>'Caratula POA'!A52</f>
        <v>0</v>
      </c>
    </row>
    <row r="32" spans="1:16">
      <c r="B32" s="372"/>
      <c r="C32" s="136"/>
      <c r="D32" s="372"/>
      <c r="E32" s="136"/>
      <c r="F32" s="372"/>
      <c r="H32" s="372"/>
      <c r="I32" s="136"/>
      <c r="J32" s="372"/>
      <c r="L32" s="355"/>
      <c r="N32" s="355"/>
      <c r="P32" s="375"/>
    </row>
    <row r="33" spans="2:16">
      <c r="B33" s="372"/>
      <c r="C33" s="136"/>
      <c r="D33" s="372"/>
      <c r="E33" s="136"/>
      <c r="F33" s="372"/>
      <c r="H33" s="372"/>
      <c r="I33" s="136"/>
      <c r="J33" s="372"/>
      <c r="L33" s="355"/>
      <c r="N33" s="355"/>
      <c r="P33" s="375"/>
    </row>
    <row r="34" spans="2:16">
      <c r="B34" s="373"/>
      <c r="C34" s="136"/>
      <c r="D34" s="373"/>
      <c r="E34" s="136"/>
      <c r="F34" s="373"/>
      <c r="H34" s="373"/>
      <c r="I34" s="136"/>
      <c r="J34" s="373"/>
      <c r="L34" s="356"/>
      <c r="N34" s="356"/>
      <c r="P34" s="376"/>
    </row>
    <row r="37" spans="2:16">
      <c r="B37" s="354"/>
      <c r="D37" s="354"/>
      <c r="F37" s="354"/>
      <c r="H37" s="354"/>
      <c r="J37" s="354"/>
      <c r="L37" s="354"/>
      <c r="N37" s="354"/>
      <c r="P37" s="354"/>
    </row>
    <row r="38" spans="2:16">
      <c r="B38" s="355"/>
      <c r="D38" s="355"/>
      <c r="F38" s="355"/>
      <c r="H38" s="355"/>
      <c r="J38" s="355"/>
      <c r="L38" s="355"/>
      <c r="N38" s="355"/>
      <c r="P38" s="355"/>
    </row>
    <row r="39" spans="2:16">
      <c r="B39" s="355"/>
      <c r="D39" s="355"/>
      <c r="F39" s="355"/>
      <c r="H39" s="355"/>
      <c r="J39" s="355"/>
      <c r="L39" s="355"/>
      <c r="N39" s="355"/>
      <c r="P39" s="355"/>
    </row>
    <row r="40" spans="2:16">
      <c r="B40" s="356"/>
      <c r="D40" s="356"/>
      <c r="F40" s="356"/>
      <c r="H40" s="356"/>
      <c r="J40" s="356"/>
      <c r="L40" s="356"/>
      <c r="N40" s="356"/>
      <c r="P40" s="356"/>
    </row>
  </sheetData>
  <mergeCells count="38">
    <mergeCell ref="P31:P34"/>
    <mergeCell ref="P37:P40"/>
    <mergeCell ref="N6:N9"/>
    <mergeCell ref="N12:N15"/>
    <mergeCell ref="N25:N28"/>
    <mergeCell ref="N31:N34"/>
    <mergeCell ref="N37:N40"/>
    <mergeCell ref="B19:P21"/>
    <mergeCell ref="B25:F28"/>
    <mergeCell ref="H25:J28"/>
    <mergeCell ref="P6:P9"/>
    <mergeCell ref="P12:P15"/>
    <mergeCell ref="L6:L9"/>
    <mergeCell ref="L12:L15"/>
    <mergeCell ref="P25:P28"/>
    <mergeCell ref="L25:L28"/>
    <mergeCell ref="L31:L34"/>
    <mergeCell ref="L37:L40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3622047244094491" bottom="0.23622047244094491" header="0" footer="0"/>
  <pageSetup paperSize="190" scale="8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O52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12" sqref="C12"/>
    </sheetView>
  </sheetViews>
  <sheetFormatPr baseColWidth="10" defaultRowHeight="12.75"/>
  <cols>
    <col min="1" max="1" width="2.5703125" style="69" customWidth="1"/>
    <col min="2" max="2" width="11.42578125" style="69"/>
    <col min="3" max="3" width="41.28515625" style="69" customWidth="1"/>
    <col min="4" max="15" width="6.140625" style="69" customWidth="1"/>
    <col min="16" max="16384" width="11.42578125" style="69"/>
  </cols>
  <sheetData>
    <row r="1" spans="1:15" ht="18">
      <c r="A1" s="68" t="s">
        <v>25</v>
      </c>
    </row>
    <row r="2" spans="1:15">
      <c r="A2" s="70" t="str">
        <f>'Caratula POA'!C9</f>
        <v>FOMENTO AGROPECUARIO</v>
      </c>
    </row>
    <row r="3" spans="1:15">
      <c r="A3" s="70" t="s">
        <v>44</v>
      </c>
    </row>
    <row r="7" spans="1:15">
      <c r="B7" s="72" t="s">
        <v>45</v>
      </c>
      <c r="C7" s="72" t="s">
        <v>46</v>
      </c>
      <c r="D7" s="73"/>
      <c r="E7" s="74"/>
      <c r="F7" s="74"/>
      <c r="G7" s="74"/>
      <c r="H7" s="74"/>
      <c r="I7" s="74" t="s">
        <v>47</v>
      </c>
      <c r="J7" s="74"/>
      <c r="K7" s="74"/>
      <c r="L7" s="74"/>
      <c r="M7" s="74"/>
      <c r="N7" s="74"/>
      <c r="O7" s="75"/>
    </row>
    <row r="8" spans="1:15">
      <c r="B8" s="76"/>
      <c r="C8" s="76"/>
      <c r="D8" s="77" t="s">
        <v>48</v>
      </c>
      <c r="E8" s="77" t="s">
        <v>49</v>
      </c>
      <c r="F8" s="77" t="s">
        <v>50</v>
      </c>
      <c r="G8" s="77" t="s">
        <v>51</v>
      </c>
      <c r="H8" s="77" t="s">
        <v>52</v>
      </c>
      <c r="I8" s="77" t="s">
        <v>53</v>
      </c>
      <c r="J8" s="77" t="s">
        <v>54</v>
      </c>
      <c r="K8" s="77" t="s">
        <v>55</v>
      </c>
      <c r="L8" s="77" t="s">
        <v>56</v>
      </c>
      <c r="M8" s="77" t="s">
        <v>57</v>
      </c>
      <c r="N8" s="77" t="s">
        <v>58</v>
      </c>
      <c r="O8" s="77" t="s">
        <v>59</v>
      </c>
    </row>
    <row r="9" spans="1: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>
      <c r="B10" s="71"/>
      <c r="C10" s="78" t="s">
        <v>61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>
      <c r="B11" s="71" t="s">
        <v>60</v>
      </c>
      <c r="C11" s="78" t="str">
        <f>'componentes POA'!C3</f>
        <v>Mejoramiento de las vías de acceso de los caminos rurales y saca cosechas.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>
      <c r="B15" s="71"/>
      <c r="C15" s="78" t="s">
        <v>62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>
      <c r="B16" s="71" t="s">
        <v>60</v>
      </c>
      <c r="C16" s="78" t="str">
        <f>'componentes POA'!C60</f>
        <v>Fomento de cría de peces en el municipio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8" t="s">
        <v>63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 t="s">
        <v>60</v>
      </c>
      <c r="C21" s="78" t="str">
        <f>'componentes POA'!C117</f>
        <v>Reforestación de Zonas Naturales del Municipio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8" t="s">
        <v>64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 t="s">
        <v>60</v>
      </c>
      <c r="C26" s="196" t="str">
        <f>'componentes POA'!C174</f>
        <v>Desarrollo de Capacidades del Sector Rural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8" t="s">
        <v>211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 t="s">
        <v>60</v>
      </c>
      <c r="C31" s="78" t="str">
        <f>'componentes POA'!C302</f>
        <v>Organización de Reuniones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8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71"/>
      <c r="C35" s="78" t="s">
        <v>212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 t="s">
        <v>60</v>
      </c>
      <c r="C36" s="78">
        <f>'componentes POA'!C359</f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8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8" t="s">
        <v>215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 t="s">
        <v>60</v>
      </c>
      <c r="C41" s="212">
        <f>'componentes POA'!C416</f>
        <v>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8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8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8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8" t="s">
        <v>216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 t="s">
        <v>60</v>
      </c>
      <c r="C46" s="196">
        <f>'componentes POA'!C473</f>
        <v>0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8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8" t="s">
        <v>65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</sheetData>
  <pageMargins left="0.47244094488188981" right="0.39370078740157483" top="0.59055118110236227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C6" sqref="C6"/>
    </sheetView>
  </sheetViews>
  <sheetFormatPr baseColWidth="10" defaultColWidth="11.42578125" defaultRowHeight="15"/>
  <cols>
    <col min="1" max="1" width="3.5703125" customWidth="1"/>
    <col min="2" max="2" width="15.140625" customWidth="1"/>
    <col min="3" max="3" width="33.5703125" customWidth="1"/>
    <col min="4" max="4" width="16.28515625" style="148" customWidth="1"/>
    <col min="5" max="5" width="18.140625" style="148" customWidth="1"/>
    <col min="6" max="6" width="16.140625" style="148" customWidth="1"/>
    <col min="7" max="8" width="16.42578125" style="148" customWidth="1"/>
    <col min="9" max="9" width="15.85546875" style="148" customWidth="1"/>
    <col min="10" max="10" width="16.5703125" style="148" customWidth="1"/>
    <col min="11" max="11" width="18.5703125" style="148" customWidth="1"/>
    <col min="12" max="12" width="18.7109375" style="148" customWidth="1"/>
    <col min="13" max="13" width="16.42578125" style="148" customWidth="1"/>
    <col min="14" max="14" width="17.5703125" style="148" customWidth="1"/>
    <col min="15" max="16" width="16.28515625" style="148" customWidth="1"/>
  </cols>
  <sheetData>
    <row r="1" spans="1:16" ht="20.25">
      <c r="A1" s="147" t="s">
        <v>25</v>
      </c>
    </row>
    <row r="2" spans="1:16" ht="15.75">
      <c r="A2" s="149" t="s">
        <v>119</v>
      </c>
    </row>
    <row r="3" spans="1:16" ht="15.75">
      <c r="A3" s="149" t="s">
        <v>201</v>
      </c>
    </row>
    <row r="6" spans="1:16" ht="15.75">
      <c r="B6" s="150" t="s">
        <v>120</v>
      </c>
      <c r="C6" s="149" t="str">
        <f>'Egresos Ejercidos Reales'!C6</f>
        <v>FOMENTO AGROPECUARIO</v>
      </c>
    </row>
    <row r="8" spans="1:16" ht="15.75">
      <c r="B8" s="151" t="s">
        <v>121</v>
      </c>
      <c r="C8" s="152" t="s">
        <v>122</v>
      </c>
      <c r="D8" s="153" t="s">
        <v>26</v>
      </c>
      <c r="E8" s="153" t="s">
        <v>27</v>
      </c>
      <c r="F8" s="153" t="s">
        <v>28</v>
      </c>
      <c r="G8" s="153" t="s">
        <v>29</v>
      </c>
      <c r="H8" s="153" t="s">
        <v>30</v>
      </c>
      <c r="I8" s="153" t="s">
        <v>31</v>
      </c>
      <c r="J8" s="153" t="s">
        <v>32</v>
      </c>
      <c r="K8" s="153" t="s">
        <v>33</v>
      </c>
      <c r="L8" s="153" t="s">
        <v>123</v>
      </c>
      <c r="M8" s="153" t="s">
        <v>34</v>
      </c>
      <c r="N8" s="153" t="s">
        <v>35</v>
      </c>
      <c r="O8" s="153" t="s">
        <v>36</v>
      </c>
      <c r="P8" s="153" t="s">
        <v>24</v>
      </c>
    </row>
    <row r="9" spans="1:16" ht="15.75">
      <c r="B9" s="381" t="s">
        <v>124</v>
      </c>
      <c r="C9" s="382"/>
      <c r="D9" s="154">
        <f>SUM(D10:D14)</f>
        <v>100</v>
      </c>
      <c r="E9" s="154">
        <f t="shared" ref="E9:P9" si="0">SUM(E10:E14)</f>
        <v>0</v>
      </c>
      <c r="F9" s="154">
        <f t="shared" si="0"/>
        <v>0</v>
      </c>
      <c r="G9" s="154">
        <f t="shared" si="0"/>
        <v>0</v>
      </c>
      <c r="H9" s="154">
        <f t="shared" si="0"/>
        <v>0</v>
      </c>
      <c r="I9" s="154">
        <f t="shared" si="0"/>
        <v>0</v>
      </c>
      <c r="J9" s="154">
        <f t="shared" si="0"/>
        <v>0</v>
      </c>
      <c r="K9" s="154">
        <f t="shared" si="0"/>
        <v>0</v>
      </c>
      <c r="L9" s="154">
        <f t="shared" si="0"/>
        <v>0</v>
      </c>
      <c r="M9" s="154">
        <f t="shared" si="0"/>
        <v>0</v>
      </c>
      <c r="N9" s="154">
        <f t="shared" si="0"/>
        <v>0</v>
      </c>
      <c r="O9" s="154">
        <f t="shared" si="0"/>
        <v>0</v>
      </c>
      <c r="P9" s="154">
        <f t="shared" si="0"/>
        <v>100</v>
      </c>
    </row>
    <row r="10" spans="1:16" ht="30.75">
      <c r="B10" s="155">
        <v>1100</v>
      </c>
      <c r="C10" s="156" t="s">
        <v>125</v>
      </c>
      <c r="D10" s="157">
        <v>100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>
        <f t="shared" ref="P10:P15" si="1">SUM(D10:O10)</f>
        <v>100</v>
      </c>
    </row>
    <row r="11" spans="1:16" ht="30.75">
      <c r="B11" s="155">
        <v>1200</v>
      </c>
      <c r="C11" s="156" t="s">
        <v>126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8">
        <f t="shared" si="1"/>
        <v>0</v>
      </c>
    </row>
    <row r="12" spans="1:16" ht="30.75">
      <c r="B12" s="155">
        <v>1300</v>
      </c>
      <c r="C12" s="156" t="s">
        <v>127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>
        <f t="shared" si="1"/>
        <v>0</v>
      </c>
    </row>
    <row r="13" spans="1:16" ht="15.75">
      <c r="B13" s="155">
        <v>1400</v>
      </c>
      <c r="C13" s="159" t="s">
        <v>128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>
        <f t="shared" si="1"/>
        <v>0</v>
      </c>
    </row>
    <row r="14" spans="1:16" ht="30.75">
      <c r="B14" s="155">
        <v>1500</v>
      </c>
      <c r="C14" s="156" t="s">
        <v>129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>
        <f t="shared" si="1"/>
        <v>0</v>
      </c>
    </row>
    <row r="15" spans="1:16" ht="15.75">
      <c r="B15" s="160"/>
      <c r="C15" s="161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>
        <f t="shared" si="1"/>
        <v>0</v>
      </c>
    </row>
    <row r="16" spans="1:16" ht="15.75">
      <c r="B16" s="381" t="s">
        <v>130</v>
      </c>
      <c r="C16" s="382"/>
      <c r="D16" s="162">
        <f>SUM(D17:D24)</f>
        <v>0</v>
      </c>
      <c r="E16" s="162">
        <f>SUM(E17:E24)</f>
        <v>0</v>
      </c>
      <c r="F16" s="162">
        <f t="shared" ref="F16:P16" si="2">SUM(F17:F24)</f>
        <v>0</v>
      </c>
      <c r="G16" s="162">
        <f t="shared" si="2"/>
        <v>0</v>
      </c>
      <c r="H16" s="162">
        <f t="shared" si="2"/>
        <v>0</v>
      </c>
      <c r="I16" s="162">
        <f t="shared" si="2"/>
        <v>0</v>
      </c>
      <c r="J16" s="162">
        <f t="shared" si="2"/>
        <v>0</v>
      </c>
      <c r="K16" s="162">
        <f t="shared" si="2"/>
        <v>0</v>
      </c>
      <c r="L16" s="162">
        <f t="shared" si="2"/>
        <v>0</v>
      </c>
      <c r="M16" s="162">
        <f t="shared" si="2"/>
        <v>0</v>
      </c>
      <c r="N16" s="162">
        <f t="shared" si="2"/>
        <v>0</v>
      </c>
      <c r="O16" s="162">
        <f t="shared" si="2"/>
        <v>0</v>
      </c>
      <c r="P16" s="162">
        <f t="shared" si="2"/>
        <v>0</v>
      </c>
    </row>
    <row r="17" spans="2:16" ht="45.75">
      <c r="B17" s="155">
        <v>2100</v>
      </c>
      <c r="C17" s="163" t="s">
        <v>131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>
        <f t="shared" ref="P17:P25" si="3">SUM(D17:O17)</f>
        <v>0</v>
      </c>
    </row>
    <row r="18" spans="2:16" ht="15.75">
      <c r="B18" s="155">
        <v>2200</v>
      </c>
      <c r="C18" s="159" t="s">
        <v>132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>
        <f t="shared" si="3"/>
        <v>0</v>
      </c>
    </row>
    <row r="19" spans="2:16" ht="30.75">
      <c r="B19" s="160">
        <v>2400</v>
      </c>
      <c r="C19" s="161" t="s">
        <v>133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>
        <f t="shared" si="3"/>
        <v>0</v>
      </c>
    </row>
    <row r="20" spans="2:16" ht="30.75">
      <c r="B20" s="160">
        <v>2500</v>
      </c>
      <c r="C20" s="161" t="s">
        <v>134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>
        <f t="shared" si="3"/>
        <v>0</v>
      </c>
    </row>
    <row r="21" spans="2:16" ht="30.75">
      <c r="B21" s="160">
        <v>2600</v>
      </c>
      <c r="C21" s="161" t="s">
        <v>135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>
        <f t="shared" si="3"/>
        <v>0</v>
      </c>
    </row>
    <row r="22" spans="2:16" ht="45.75">
      <c r="B22" s="160">
        <v>2700</v>
      </c>
      <c r="C22" s="161" t="s">
        <v>136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>
        <f t="shared" si="3"/>
        <v>0</v>
      </c>
    </row>
    <row r="23" spans="2:16" ht="30.75" hidden="1">
      <c r="B23" s="160">
        <v>2800</v>
      </c>
      <c r="C23" s="161" t="s">
        <v>137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>
        <f t="shared" si="3"/>
        <v>0</v>
      </c>
    </row>
    <row r="24" spans="2:16" ht="30.75">
      <c r="B24" s="160">
        <v>2900</v>
      </c>
      <c r="C24" s="163" t="s">
        <v>138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>
        <f t="shared" si="3"/>
        <v>0</v>
      </c>
    </row>
    <row r="25" spans="2:16" ht="15.75">
      <c r="B25" s="164"/>
      <c r="C25" s="159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>
        <f t="shared" si="3"/>
        <v>0</v>
      </c>
    </row>
    <row r="26" spans="2:16" ht="15.75">
      <c r="B26" s="381" t="s">
        <v>139</v>
      </c>
      <c r="C26" s="382"/>
      <c r="D26" s="162">
        <f>SUM(D27:D35)</f>
        <v>0</v>
      </c>
      <c r="E26" s="162">
        <f t="shared" ref="E26:P26" si="4">SUM(E27:E35)</f>
        <v>0</v>
      </c>
      <c r="F26" s="162">
        <f t="shared" si="4"/>
        <v>0</v>
      </c>
      <c r="G26" s="162">
        <f t="shared" si="4"/>
        <v>0</v>
      </c>
      <c r="H26" s="162">
        <f t="shared" si="4"/>
        <v>0</v>
      </c>
      <c r="I26" s="162">
        <f t="shared" si="4"/>
        <v>0</v>
      </c>
      <c r="J26" s="162">
        <f t="shared" si="4"/>
        <v>0</v>
      </c>
      <c r="K26" s="162">
        <f t="shared" si="4"/>
        <v>0</v>
      </c>
      <c r="L26" s="162">
        <f t="shared" si="4"/>
        <v>0</v>
      </c>
      <c r="M26" s="162">
        <f t="shared" si="4"/>
        <v>0</v>
      </c>
      <c r="N26" s="162">
        <f t="shared" si="4"/>
        <v>0</v>
      </c>
      <c r="O26" s="162">
        <f t="shared" si="4"/>
        <v>0</v>
      </c>
      <c r="P26" s="162">
        <f t="shared" si="4"/>
        <v>0</v>
      </c>
    </row>
    <row r="27" spans="2:16" ht="15.75">
      <c r="B27" s="160">
        <v>3100</v>
      </c>
      <c r="C27" s="165" t="s">
        <v>140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>
        <f t="shared" ref="P27:P47" si="5">SUM(D27:O27)</f>
        <v>0</v>
      </c>
    </row>
    <row r="28" spans="2:16" ht="15.75">
      <c r="B28" s="160">
        <v>3200</v>
      </c>
      <c r="C28" s="166" t="s">
        <v>141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>
        <f t="shared" si="5"/>
        <v>0</v>
      </c>
    </row>
    <row r="29" spans="2:16" ht="45.75">
      <c r="B29" s="160">
        <v>3300</v>
      </c>
      <c r="C29" s="161" t="s">
        <v>142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>
        <f t="shared" si="5"/>
        <v>0</v>
      </c>
    </row>
    <row r="30" spans="2:16" ht="30.75">
      <c r="B30" s="160">
        <v>3400</v>
      </c>
      <c r="C30" s="161" t="s">
        <v>143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>
        <f t="shared" si="5"/>
        <v>0</v>
      </c>
    </row>
    <row r="31" spans="2:16" ht="45.75">
      <c r="B31" s="160">
        <v>3500</v>
      </c>
      <c r="C31" s="161" t="s">
        <v>144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>
        <f t="shared" si="5"/>
        <v>0</v>
      </c>
    </row>
    <row r="32" spans="2:16" ht="30.75">
      <c r="B32" s="160">
        <v>3600</v>
      </c>
      <c r="C32" s="161" t="s">
        <v>145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8">
        <f t="shared" si="5"/>
        <v>0</v>
      </c>
    </row>
    <row r="33" spans="2:16" ht="15.75">
      <c r="B33" s="160">
        <v>3700</v>
      </c>
      <c r="C33" s="166" t="s">
        <v>146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>
        <f t="shared" si="5"/>
        <v>0</v>
      </c>
    </row>
    <row r="34" spans="2:16" ht="15.75">
      <c r="B34" s="160">
        <v>3800</v>
      </c>
      <c r="C34" s="166" t="s">
        <v>147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>
        <f t="shared" si="5"/>
        <v>0</v>
      </c>
    </row>
    <row r="35" spans="2:16" ht="15.75">
      <c r="B35" s="160">
        <v>3900</v>
      </c>
      <c r="C35" s="166" t="s">
        <v>148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>
        <f t="shared" si="5"/>
        <v>0</v>
      </c>
    </row>
    <row r="36" spans="2:16" ht="15.75" hidden="1">
      <c r="B36" s="167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0"/>
      <c r="O36" s="170"/>
      <c r="P36" s="158">
        <f t="shared" si="5"/>
        <v>0</v>
      </c>
    </row>
    <row r="37" spans="2:16" ht="15.75" hidden="1">
      <c r="B37" s="381" t="s">
        <v>149</v>
      </c>
      <c r="C37" s="383"/>
      <c r="D37" s="383"/>
      <c r="E37" s="382"/>
      <c r="F37" s="171"/>
      <c r="G37" s="171"/>
      <c r="H37" s="171"/>
      <c r="I37" s="171"/>
      <c r="J37" s="171"/>
      <c r="K37" s="171"/>
      <c r="L37" s="171"/>
      <c r="M37" s="171"/>
      <c r="N37" s="172"/>
      <c r="O37" s="172"/>
      <c r="P37" s="158">
        <f t="shared" si="5"/>
        <v>0</v>
      </c>
    </row>
    <row r="38" spans="2:16" ht="30.75" hidden="1">
      <c r="B38" s="160">
        <v>4100</v>
      </c>
      <c r="C38" s="161" t="s">
        <v>150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58">
        <f t="shared" si="5"/>
        <v>0</v>
      </c>
    </row>
    <row r="39" spans="2:16" ht="30.75" hidden="1">
      <c r="B39" s="160">
        <v>4200</v>
      </c>
      <c r="C39" s="161" t="s">
        <v>151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8">
        <f t="shared" si="5"/>
        <v>0</v>
      </c>
    </row>
    <row r="40" spans="2:16" ht="15.75" hidden="1">
      <c r="B40" s="160">
        <v>4300</v>
      </c>
      <c r="C40" s="166" t="s">
        <v>152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58">
        <f t="shared" si="5"/>
        <v>0</v>
      </c>
    </row>
    <row r="41" spans="2:16" ht="15.75" hidden="1">
      <c r="B41" s="160">
        <v>4400</v>
      </c>
      <c r="C41" s="166" t="s">
        <v>153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58">
        <f t="shared" si="5"/>
        <v>0</v>
      </c>
    </row>
    <row r="42" spans="2:16" ht="15.75" hidden="1">
      <c r="B42" s="160">
        <v>4500</v>
      </c>
      <c r="C42" s="166" t="s">
        <v>154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58">
        <f t="shared" si="5"/>
        <v>0</v>
      </c>
    </row>
    <row r="43" spans="2:16" ht="30.75" hidden="1">
      <c r="B43" s="160">
        <v>4600</v>
      </c>
      <c r="C43" s="161" t="s">
        <v>155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8">
        <f t="shared" si="5"/>
        <v>0</v>
      </c>
    </row>
    <row r="44" spans="2:16" ht="30.75" hidden="1">
      <c r="B44" s="160">
        <v>4700</v>
      </c>
      <c r="C44" s="161" t="s">
        <v>156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58">
        <f t="shared" si="5"/>
        <v>0</v>
      </c>
    </row>
    <row r="45" spans="2:16" ht="15.75" hidden="1">
      <c r="B45" s="160">
        <v>4800</v>
      </c>
      <c r="C45" s="166" t="s">
        <v>157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8">
        <f t="shared" si="5"/>
        <v>0</v>
      </c>
    </row>
    <row r="46" spans="2:16" ht="15.75" hidden="1">
      <c r="B46" s="160">
        <v>4900</v>
      </c>
      <c r="C46" s="166" t="s">
        <v>158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58">
        <f t="shared" si="5"/>
        <v>0</v>
      </c>
    </row>
    <row r="47" spans="2:16" ht="15.75">
      <c r="B47" s="168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58">
        <f t="shared" si="5"/>
        <v>0</v>
      </c>
    </row>
    <row r="48" spans="2:16" ht="15.75">
      <c r="B48" s="173" t="s">
        <v>159</v>
      </c>
      <c r="C48" s="174"/>
      <c r="D48" s="162">
        <f>SUM(D49:D57)</f>
        <v>0</v>
      </c>
      <c r="E48" s="162">
        <f t="shared" ref="E48:P48" si="6">SUM(E49:E57)</f>
        <v>0</v>
      </c>
      <c r="F48" s="162">
        <f t="shared" si="6"/>
        <v>0</v>
      </c>
      <c r="G48" s="162">
        <f t="shared" si="6"/>
        <v>0</v>
      </c>
      <c r="H48" s="162">
        <f t="shared" si="6"/>
        <v>0</v>
      </c>
      <c r="I48" s="162">
        <f t="shared" si="6"/>
        <v>0</v>
      </c>
      <c r="J48" s="162">
        <f t="shared" si="6"/>
        <v>0</v>
      </c>
      <c r="K48" s="162">
        <f t="shared" si="6"/>
        <v>0</v>
      </c>
      <c r="L48" s="162">
        <f t="shared" si="6"/>
        <v>0</v>
      </c>
      <c r="M48" s="162">
        <f t="shared" si="6"/>
        <v>0</v>
      </c>
      <c r="N48" s="162">
        <f t="shared" si="6"/>
        <v>0</v>
      </c>
      <c r="O48" s="162">
        <f t="shared" si="6"/>
        <v>0</v>
      </c>
      <c r="P48" s="162">
        <f t="shared" si="6"/>
        <v>0</v>
      </c>
    </row>
    <row r="49" spans="2:16" ht="30.75">
      <c r="B49" s="160">
        <v>5100</v>
      </c>
      <c r="C49" s="161" t="s">
        <v>160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>
        <f t="shared" ref="P49:P58" si="7">SUM(D49:O49)</f>
        <v>0</v>
      </c>
    </row>
    <row r="50" spans="2:16" ht="30.75">
      <c r="B50" s="160">
        <v>5200</v>
      </c>
      <c r="C50" s="161" t="s">
        <v>161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>
        <f t="shared" si="7"/>
        <v>0</v>
      </c>
    </row>
    <row r="51" spans="2:16" ht="30.75">
      <c r="B51" s="160">
        <v>5300</v>
      </c>
      <c r="C51" s="161" t="s">
        <v>162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>
        <f t="shared" si="7"/>
        <v>0</v>
      </c>
    </row>
    <row r="52" spans="2:16" ht="30.75">
      <c r="B52" s="160">
        <v>5400</v>
      </c>
      <c r="C52" s="161" t="s">
        <v>163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>
        <f t="shared" si="7"/>
        <v>0</v>
      </c>
    </row>
    <row r="53" spans="2:16" ht="15.75">
      <c r="B53" s="160">
        <v>5500</v>
      </c>
      <c r="C53" s="166" t="s">
        <v>164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>
        <f t="shared" si="7"/>
        <v>0</v>
      </c>
    </row>
    <row r="54" spans="2:16" ht="30.75">
      <c r="B54" s="160">
        <v>5600</v>
      </c>
      <c r="C54" s="161" t="s">
        <v>165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8">
        <f t="shared" si="7"/>
        <v>0</v>
      </c>
    </row>
    <row r="55" spans="2:16" ht="15.75" hidden="1">
      <c r="B55" s="160">
        <v>5700</v>
      </c>
      <c r="C55" s="166" t="s">
        <v>166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>
        <f t="shared" si="7"/>
        <v>0</v>
      </c>
    </row>
    <row r="56" spans="2:16" ht="15.75" hidden="1">
      <c r="B56" s="160">
        <v>5800</v>
      </c>
      <c r="C56" s="166" t="s">
        <v>167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8">
        <f t="shared" si="7"/>
        <v>0</v>
      </c>
    </row>
    <row r="57" spans="2:16" ht="15.75">
      <c r="B57" s="160">
        <v>5900</v>
      </c>
      <c r="C57" s="166" t="s">
        <v>168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8">
        <f t="shared" si="7"/>
        <v>0</v>
      </c>
    </row>
    <row r="58" spans="2:16" ht="15.75">
      <c r="B58" s="168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58">
        <f t="shared" si="7"/>
        <v>0</v>
      </c>
    </row>
    <row r="59" spans="2:16" ht="15.75">
      <c r="B59" s="381" t="s">
        <v>169</v>
      </c>
      <c r="C59" s="382"/>
      <c r="D59" s="162">
        <f>SUM(D60)</f>
        <v>0</v>
      </c>
      <c r="E59" s="162">
        <f t="shared" ref="E59:P59" si="8">SUM(E60)</f>
        <v>0</v>
      </c>
      <c r="F59" s="162">
        <f t="shared" si="8"/>
        <v>0</v>
      </c>
      <c r="G59" s="162">
        <f t="shared" si="8"/>
        <v>0</v>
      </c>
      <c r="H59" s="162">
        <f t="shared" si="8"/>
        <v>0</v>
      </c>
      <c r="I59" s="162">
        <f t="shared" si="8"/>
        <v>0</v>
      </c>
      <c r="J59" s="162">
        <f t="shared" si="8"/>
        <v>0</v>
      </c>
      <c r="K59" s="162">
        <f t="shared" si="8"/>
        <v>0</v>
      </c>
      <c r="L59" s="162">
        <f t="shared" si="8"/>
        <v>0</v>
      </c>
      <c r="M59" s="162">
        <f t="shared" si="8"/>
        <v>0</v>
      </c>
      <c r="N59" s="162">
        <f t="shared" si="8"/>
        <v>0</v>
      </c>
      <c r="O59" s="162">
        <f t="shared" si="8"/>
        <v>0</v>
      </c>
      <c r="P59" s="162">
        <f t="shared" si="8"/>
        <v>0</v>
      </c>
    </row>
    <row r="60" spans="2:16" ht="30.75">
      <c r="B60" s="160">
        <v>6100</v>
      </c>
      <c r="C60" s="161" t="s">
        <v>170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8">
        <f>SUM(D60:O60)</f>
        <v>0</v>
      </c>
    </row>
    <row r="61" spans="2:16" ht="15.75">
      <c r="B61" s="167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58">
        <f>SUM(D61:O61)</f>
        <v>0</v>
      </c>
    </row>
    <row r="62" spans="2:16" ht="15.75">
      <c r="B62" s="168"/>
      <c r="C62" s="168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58">
        <f>SUM(D62:O62)</f>
        <v>0</v>
      </c>
    </row>
    <row r="63" spans="2:16" ht="15.75">
      <c r="B63" s="381" t="s">
        <v>171</v>
      </c>
      <c r="C63" s="382"/>
      <c r="D63" s="162">
        <f>D59+D48+D26+D16+D9</f>
        <v>100</v>
      </c>
      <c r="E63" s="162">
        <f t="shared" ref="E63:P63" si="9">E59+E48+E26+E16+E9</f>
        <v>0</v>
      </c>
      <c r="F63" s="162">
        <f t="shared" si="9"/>
        <v>0</v>
      </c>
      <c r="G63" s="162">
        <f t="shared" si="9"/>
        <v>0</v>
      </c>
      <c r="H63" s="162">
        <f>H59+H48+H26+H16+H9</f>
        <v>0</v>
      </c>
      <c r="I63" s="162">
        <f t="shared" si="9"/>
        <v>0</v>
      </c>
      <c r="J63" s="162">
        <f t="shared" si="9"/>
        <v>0</v>
      </c>
      <c r="K63" s="162">
        <f t="shared" si="9"/>
        <v>0</v>
      </c>
      <c r="L63" s="162">
        <f t="shared" si="9"/>
        <v>0</v>
      </c>
      <c r="M63" s="162">
        <f t="shared" si="9"/>
        <v>0</v>
      </c>
      <c r="N63" s="162">
        <f t="shared" si="9"/>
        <v>0</v>
      </c>
      <c r="O63" s="162">
        <f t="shared" si="9"/>
        <v>0</v>
      </c>
      <c r="P63" s="162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C6" sqref="C6"/>
    </sheetView>
  </sheetViews>
  <sheetFormatPr baseColWidth="10" defaultColWidth="11.42578125" defaultRowHeight="15"/>
  <cols>
    <col min="1" max="1" width="3.5703125" customWidth="1"/>
    <col min="2" max="2" width="15.28515625" customWidth="1"/>
    <col min="3" max="3" width="33.5703125" customWidth="1"/>
    <col min="4" max="4" width="16.28515625" style="148" customWidth="1"/>
    <col min="5" max="5" width="18.140625" style="148" customWidth="1"/>
    <col min="6" max="6" width="16.140625" style="148" customWidth="1"/>
    <col min="7" max="8" width="16.42578125" style="148" customWidth="1"/>
    <col min="9" max="9" width="15.85546875" style="148" customWidth="1"/>
    <col min="10" max="10" width="16.5703125" style="148" customWidth="1"/>
    <col min="11" max="11" width="18.5703125" style="148" customWidth="1"/>
    <col min="12" max="12" width="18.7109375" style="148" customWidth="1"/>
    <col min="13" max="13" width="16.42578125" style="148" customWidth="1"/>
    <col min="14" max="14" width="17.5703125" style="148" customWidth="1"/>
    <col min="15" max="16" width="16.28515625" style="148" customWidth="1"/>
  </cols>
  <sheetData>
    <row r="1" spans="1:16" ht="20.25">
      <c r="A1" s="147" t="s">
        <v>25</v>
      </c>
    </row>
    <row r="2" spans="1:16" ht="15.75">
      <c r="A2" s="149" t="s">
        <v>119</v>
      </c>
    </row>
    <row r="3" spans="1:16" ht="15.75">
      <c r="A3" s="149" t="s">
        <v>202</v>
      </c>
    </row>
    <row r="6" spans="1:16" ht="15.75">
      <c r="B6" s="150" t="s">
        <v>120</v>
      </c>
      <c r="C6" s="149" t="str">
        <f>'Caratula POA'!C9</f>
        <v>FOMENTO AGROPECUARIO</v>
      </c>
    </row>
    <row r="8" spans="1:16" ht="15.75">
      <c r="B8" s="151" t="s">
        <v>121</v>
      </c>
      <c r="C8" s="152" t="s">
        <v>122</v>
      </c>
      <c r="D8" s="153" t="s">
        <v>26</v>
      </c>
      <c r="E8" s="153" t="s">
        <v>27</v>
      </c>
      <c r="F8" s="153" t="s">
        <v>28</v>
      </c>
      <c r="G8" s="153" t="s">
        <v>29</v>
      </c>
      <c r="H8" s="153" t="s">
        <v>30</v>
      </c>
      <c r="I8" s="153" t="s">
        <v>31</v>
      </c>
      <c r="J8" s="153" t="s">
        <v>32</v>
      </c>
      <c r="K8" s="153" t="s">
        <v>33</v>
      </c>
      <c r="L8" s="153" t="s">
        <v>123</v>
      </c>
      <c r="M8" s="153" t="s">
        <v>34</v>
      </c>
      <c r="N8" s="153" t="s">
        <v>35</v>
      </c>
      <c r="O8" s="153" t="s">
        <v>36</v>
      </c>
      <c r="P8" s="153" t="s">
        <v>24</v>
      </c>
    </row>
    <row r="9" spans="1:16" ht="15.75">
      <c r="B9" s="381" t="s">
        <v>124</v>
      </c>
      <c r="C9" s="382"/>
      <c r="D9" s="154">
        <f>SUM(D10:D14)</f>
        <v>100</v>
      </c>
      <c r="E9" s="154">
        <f t="shared" ref="E9:P9" si="0">SUM(E10:E14)</f>
        <v>0</v>
      </c>
      <c r="F9" s="154">
        <f t="shared" si="0"/>
        <v>0</v>
      </c>
      <c r="G9" s="154">
        <f t="shared" si="0"/>
        <v>0</v>
      </c>
      <c r="H9" s="154">
        <f t="shared" si="0"/>
        <v>0</v>
      </c>
      <c r="I9" s="154">
        <f t="shared" si="0"/>
        <v>0</v>
      </c>
      <c r="J9" s="154">
        <f t="shared" si="0"/>
        <v>0</v>
      </c>
      <c r="K9" s="154">
        <f t="shared" si="0"/>
        <v>0</v>
      </c>
      <c r="L9" s="154">
        <f t="shared" si="0"/>
        <v>0</v>
      </c>
      <c r="M9" s="154">
        <f t="shared" si="0"/>
        <v>0</v>
      </c>
      <c r="N9" s="154">
        <f t="shared" si="0"/>
        <v>0</v>
      </c>
      <c r="O9" s="154">
        <f t="shared" si="0"/>
        <v>0</v>
      </c>
      <c r="P9" s="154">
        <f t="shared" si="0"/>
        <v>100</v>
      </c>
    </row>
    <row r="10" spans="1:16" ht="30.75">
      <c r="B10" s="165" t="s">
        <v>172</v>
      </c>
      <c r="C10" s="156" t="s">
        <v>125</v>
      </c>
      <c r="D10" s="157">
        <v>100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>
        <f t="shared" ref="P10:P15" si="1">SUM(D10:O10)</f>
        <v>100</v>
      </c>
    </row>
    <row r="11" spans="1:16" ht="30.75">
      <c r="B11" s="165" t="s">
        <v>173</v>
      </c>
      <c r="C11" s="156" t="s">
        <v>126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8">
        <f t="shared" si="1"/>
        <v>0</v>
      </c>
    </row>
    <row r="12" spans="1:16" ht="30.75">
      <c r="B12" s="165" t="s">
        <v>174</v>
      </c>
      <c r="C12" s="156" t="s">
        <v>127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>
        <f t="shared" si="1"/>
        <v>0</v>
      </c>
    </row>
    <row r="13" spans="1:16" ht="15.75">
      <c r="B13" s="165" t="s">
        <v>175</v>
      </c>
      <c r="C13" s="159" t="s">
        <v>128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>
        <f t="shared" si="1"/>
        <v>0</v>
      </c>
    </row>
    <row r="14" spans="1:16" ht="30.75">
      <c r="B14" s="165" t="s">
        <v>176</v>
      </c>
      <c r="C14" s="156" t="s">
        <v>129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>
        <f t="shared" si="1"/>
        <v>0</v>
      </c>
    </row>
    <row r="15" spans="1:16" ht="15.75">
      <c r="B15" s="160"/>
      <c r="C15" s="161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>
        <f t="shared" si="1"/>
        <v>0</v>
      </c>
    </row>
    <row r="16" spans="1:16" ht="15.75">
      <c r="B16" s="381" t="s">
        <v>130</v>
      </c>
      <c r="C16" s="382"/>
      <c r="D16" s="162">
        <f>SUM(D17:D24)</f>
        <v>0</v>
      </c>
      <c r="E16" s="162">
        <f>SUM(E17:E24)</f>
        <v>0</v>
      </c>
      <c r="F16" s="162">
        <f t="shared" ref="F16:P16" si="2">SUM(F17:F24)</f>
        <v>0</v>
      </c>
      <c r="G16" s="162">
        <f t="shared" si="2"/>
        <v>0</v>
      </c>
      <c r="H16" s="162">
        <f t="shared" si="2"/>
        <v>0</v>
      </c>
      <c r="I16" s="162">
        <f t="shared" si="2"/>
        <v>0</v>
      </c>
      <c r="J16" s="162">
        <f t="shared" si="2"/>
        <v>0</v>
      </c>
      <c r="K16" s="162">
        <f t="shared" si="2"/>
        <v>0</v>
      </c>
      <c r="L16" s="162">
        <f t="shared" si="2"/>
        <v>0</v>
      </c>
      <c r="M16" s="162">
        <f t="shared" si="2"/>
        <v>0</v>
      </c>
      <c r="N16" s="162">
        <f t="shared" si="2"/>
        <v>0</v>
      </c>
      <c r="O16" s="162">
        <f t="shared" si="2"/>
        <v>0</v>
      </c>
      <c r="P16" s="162">
        <f t="shared" si="2"/>
        <v>0</v>
      </c>
    </row>
    <row r="17" spans="2:16" ht="45.75">
      <c r="B17" s="165" t="s">
        <v>177</v>
      </c>
      <c r="C17" s="163" t="s">
        <v>131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>
        <f t="shared" ref="P17:P25" si="3">SUM(D17:O17)</f>
        <v>0</v>
      </c>
    </row>
    <row r="18" spans="2:16" ht="15.75">
      <c r="B18" s="165" t="s">
        <v>178</v>
      </c>
      <c r="C18" s="159" t="s">
        <v>132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>
        <f t="shared" si="3"/>
        <v>0</v>
      </c>
    </row>
    <row r="19" spans="2:16" ht="30.75">
      <c r="B19" s="165" t="s">
        <v>179</v>
      </c>
      <c r="C19" s="161" t="s">
        <v>133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>
        <f t="shared" si="3"/>
        <v>0</v>
      </c>
    </row>
    <row r="20" spans="2:16" ht="30.75">
      <c r="B20" s="165" t="s">
        <v>180</v>
      </c>
      <c r="C20" s="161" t="s">
        <v>134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>
        <f t="shared" si="3"/>
        <v>0</v>
      </c>
    </row>
    <row r="21" spans="2:16" ht="30.75">
      <c r="B21" s="165" t="s">
        <v>181</v>
      </c>
      <c r="C21" s="161" t="s">
        <v>135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>
        <f t="shared" si="3"/>
        <v>0</v>
      </c>
    </row>
    <row r="22" spans="2:16" ht="45.75">
      <c r="B22" s="165" t="s">
        <v>182</v>
      </c>
      <c r="C22" s="161" t="s">
        <v>136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>
        <f t="shared" si="3"/>
        <v>0</v>
      </c>
    </row>
    <row r="23" spans="2:16" ht="30.75" hidden="1">
      <c r="B23" s="165">
        <v>2800</v>
      </c>
      <c r="C23" s="161" t="s">
        <v>137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>
        <f t="shared" si="3"/>
        <v>0</v>
      </c>
    </row>
    <row r="24" spans="2:16" ht="30.75">
      <c r="B24" s="165" t="s">
        <v>183</v>
      </c>
      <c r="C24" s="163" t="s">
        <v>138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>
        <f t="shared" si="3"/>
        <v>0</v>
      </c>
    </row>
    <row r="25" spans="2:16" ht="15.75">
      <c r="B25" s="164"/>
      <c r="C25" s="159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8">
        <f t="shared" si="3"/>
        <v>0</v>
      </c>
    </row>
    <row r="26" spans="2:16" ht="15.75">
      <c r="B26" s="381" t="s">
        <v>139</v>
      </c>
      <c r="C26" s="382"/>
      <c r="D26" s="162">
        <f>SUM(D27:D35)</f>
        <v>0</v>
      </c>
      <c r="E26" s="162">
        <f t="shared" ref="E26:P26" si="4">SUM(E27:E35)</f>
        <v>0</v>
      </c>
      <c r="F26" s="162">
        <f t="shared" si="4"/>
        <v>0</v>
      </c>
      <c r="G26" s="162">
        <f t="shared" si="4"/>
        <v>0</v>
      </c>
      <c r="H26" s="162">
        <f t="shared" si="4"/>
        <v>0</v>
      </c>
      <c r="I26" s="162">
        <f t="shared" si="4"/>
        <v>0</v>
      </c>
      <c r="J26" s="162">
        <f t="shared" si="4"/>
        <v>0</v>
      </c>
      <c r="K26" s="162">
        <f t="shared" si="4"/>
        <v>0</v>
      </c>
      <c r="L26" s="162">
        <f t="shared" si="4"/>
        <v>0</v>
      </c>
      <c r="M26" s="162">
        <f t="shared" si="4"/>
        <v>0</v>
      </c>
      <c r="N26" s="162">
        <f t="shared" si="4"/>
        <v>0</v>
      </c>
      <c r="O26" s="162">
        <f t="shared" si="4"/>
        <v>0</v>
      </c>
      <c r="P26" s="162">
        <f t="shared" si="4"/>
        <v>0</v>
      </c>
    </row>
    <row r="27" spans="2:16" ht="15.75">
      <c r="B27" s="165" t="s">
        <v>184</v>
      </c>
      <c r="C27" s="165" t="s">
        <v>140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>
        <f t="shared" ref="P27:P47" si="5">SUM(D27:O27)</f>
        <v>0</v>
      </c>
    </row>
    <row r="28" spans="2:16" ht="15.75">
      <c r="B28" s="165" t="s">
        <v>185</v>
      </c>
      <c r="C28" s="166" t="s">
        <v>141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>
        <f t="shared" si="5"/>
        <v>0</v>
      </c>
    </row>
    <row r="29" spans="2:16" ht="45.75">
      <c r="B29" s="165" t="s">
        <v>186</v>
      </c>
      <c r="C29" s="161" t="s">
        <v>142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>
        <f t="shared" si="5"/>
        <v>0</v>
      </c>
    </row>
    <row r="30" spans="2:16" ht="30.75">
      <c r="B30" s="165" t="s">
        <v>187</v>
      </c>
      <c r="C30" s="161" t="s">
        <v>143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>
        <f t="shared" si="5"/>
        <v>0</v>
      </c>
    </row>
    <row r="31" spans="2:16" ht="45.75">
      <c r="B31" s="165" t="s">
        <v>188</v>
      </c>
      <c r="C31" s="161" t="s">
        <v>144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>
        <f t="shared" si="5"/>
        <v>0</v>
      </c>
    </row>
    <row r="32" spans="2:16" ht="30.75">
      <c r="B32" s="165" t="s">
        <v>189</v>
      </c>
      <c r="C32" s="161" t="s">
        <v>145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8">
        <f t="shared" si="5"/>
        <v>0</v>
      </c>
    </row>
    <row r="33" spans="2:16" ht="15.75">
      <c r="B33" s="165" t="s">
        <v>190</v>
      </c>
      <c r="C33" s="166" t="s">
        <v>146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>
        <f t="shared" si="5"/>
        <v>0</v>
      </c>
    </row>
    <row r="34" spans="2:16" ht="15.75">
      <c r="B34" s="165" t="s">
        <v>191</v>
      </c>
      <c r="C34" s="166" t="s">
        <v>147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>
        <f t="shared" si="5"/>
        <v>0</v>
      </c>
    </row>
    <row r="35" spans="2:16" ht="15.75">
      <c r="B35" s="165" t="s">
        <v>192</v>
      </c>
      <c r="C35" s="166" t="s">
        <v>148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>
        <f t="shared" si="5"/>
        <v>0</v>
      </c>
    </row>
    <row r="36" spans="2:16" ht="15.75" hidden="1">
      <c r="B36" s="167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70"/>
      <c r="O36" s="170"/>
      <c r="P36" s="158">
        <f t="shared" si="5"/>
        <v>0</v>
      </c>
    </row>
    <row r="37" spans="2:16" ht="15.75" hidden="1">
      <c r="B37" s="381" t="s">
        <v>149</v>
      </c>
      <c r="C37" s="383"/>
      <c r="D37" s="383"/>
      <c r="E37" s="382"/>
      <c r="F37" s="171"/>
      <c r="G37" s="171"/>
      <c r="H37" s="171"/>
      <c r="I37" s="171"/>
      <c r="J37" s="171"/>
      <c r="K37" s="171"/>
      <c r="L37" s="171"/>
      <c r="M37" s="171"/>
      <c r="N37" s="172"/>
      <c r="O37" s="172"/>
      <c r="P37" s="158">
        <f t="shared" si="5"/>
        <v>0</v>
      </c>
    </row>
    <row r="38" spans="2:16" ht="30.75" hidden="1">
      <c r="B38" s="160">
        <v>4100</v>
      </c>
      <c r="C38" s="161" t="s">
        <v>150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58">
        <f t="shared" si="5"/>
        <v>0</v>
      </c>
    </row>
    <row r="39" spans="2:16" ht="30.75" hidden="1">
      <c r="B39" s="160">
        <v>4200</v>
      </c>
      <c r="C39" s="161" t="s">
        <v>151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8">
        <f t="shared" si="5"/>
        <v>0</v>
      </c>
    </row>
    <row r="40" spans="2:16" ht="15.75" hidden="1">
      <c r="B40" s="160">
        <v>4300</v>
      </c>
      <c r="C40" s="166" t="s">
        <v>152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58">
        <f t="shared" si="5"/>
        <v>0</v>
      </c>
    </row>
    <row r="41" spans="2:16" ht="15.75" hidden="1">
      <c r="B41" s="160">
        <v>4400</v>
      </c>
      <c r="C41" s="166" t="s">
        <v>153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58">
        <f t="shared" si="5"/>
        <v>0</v>
      </c>
    </row>
    <row r="42" spans="2:16" ht="15.75" hidden="1">
      <c r="B42" s="160">
        <v>4500</v>
      </c>
      <c r="C42" s="166" t="s">
        <v>154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58">
        <f t="shared" si="5"/>
        <v>0</v>
      </c>
    </row>
    <row r="43" spans="2:16" ht="30.75" hidden="1">
      <c r="B43" s="160">
        <v>4600</v>
      </c>
      <c r="C43" s="161" t="s">
        <v>155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8">
        <f t="shared" si="5"/>
        <v>0</v>
      </c>
    </row>
    <row r="44" spans="2:16" ht="30.75" hidden="1">
      <c r="B44" s="160">
        <v>4700</v>
      </c>
      <c r="C44" s="161" t="s">
        <v>156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58">
        <f t="shared" si="5"/>
        <v>0</v>
      </c>
    </row>
    <row r="45" spans="2:16" ht="15.75" hidden="1">
      <c r="B45" s="160">
        <v>4800</v>
      </c>
      <c r="C45" s="166" t="s">
        <v>157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8">
        <f t="shared" si="5"/>
        <v>0</v>
      </c>
    </row>
    <row r="46" spans="2:16" ht="15.75" hidden="1">
      <c r="B46" s="160">
        <v>4900</v>
      </c>
      <c r="C46" s="166" t="s">
        <v>158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58">
        <f t="shared" si="5"/>
        <v>0</v>
      </c>
    </row>
    <row r="47" spans="2:16" ht="15.75">
      <c r="B47" s="168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58">
        <f t="shared" si="5"/>
        <v>0</v>
      </c>
    </row>
    <row r="48" spans="2:16" ht="15.75">
      <c r="B48" s="173" t="s">
        <v>159</v>
      </c>
      <c r="C48" s="174"/>
      <c r="D48" s="162">
        <f>SUM(D49:D57)</f>
        <v>0</v>
      </c>
      <c r="E48" s="162">
        <f t="shared" ref="E48:P48" si="6">SUM(E49:E57)</f>
        <v>0</v>
      </c>
      <c r="F48" s="162">
        <f t="shared" si="6"/>
        <v>0</v>
      </c>
      <c r="G48" s="162">
        <f t="shared" si="6"/>
        <v>0</v>
      </c>
      <c r="H48" s="162">
        <f t="shared" si="6"/>
        <v>0</v>
      </c>
      <c r="I48" s="162">
        <f t="shared" si="6"/>
        <v>0</v>
      </c>
      <c r="J48" s="162">
        <f t="shared" si="6"/>
        <v>0</v>
      </c>
      <c r="K48" s="162">
        <f t="shared" si="6"/>
        <v>0</v>
      </c>
      <c r="L48" s="162">
        <f t="shared" si="6"/>
        <v>0</v>
      </c>
      <c r="M48" s="162">
        <f t="shared" si="6"/>
        <v>0</v>
      </c>
      <c r="N48" s="162">
        <f t="shared" si="6"/>
        <v>0</v>
      </c>
      <c r="O48" s="162">
        <f t="shared" si="6"/>
        <v>0</v>
      </c>
      <c r="P48" s="162">
        <f t="shared" si="6"/>
        <v>0</v>
      </c>
    </row>
    <row r="49" spans="2:16" ht="30.75">
      <c r="B49" s="165" t="s">
        <v>193</v>
      </c>
      <c r="C49" s="161" t="s">
        <v>160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>
        <f t="shared" ref="P49:P58" si="7">SUM(D49:O49)</f>
        <v>0</v>
      </c>
    </row>
    <row r="50" spans="2:16" ht="30.75">
      <c r="B50" s="165" t="s">
        <v>194</v>
      </c>
      <c r="C50" s="161" t="s">
        <v>161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>
        <f t="shared" si="7"/>
        <v>0</v>
      </c>
    </row>
    <row r="51" spans="2:16" ht="30.75">
      <c r="B51" s="165" t="s">
        <v>195</v>
      </c>
      <c r="C51" s="161" t="s">
        <v>162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>
        <f t="shared" si="7"/>
        <v>0</v>
      </c>
    </row>
    <row r="52" spans="2:16" ht="30.75">
      <c r="B52" s="165" t="s">
        <v>196</v>
      </c>
      <c r="C52" s="161" t="s">
        <v>163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>
        <f t="shared" si="7"/>
        <v>0</v>
      </c>
    </row>
    <row r="53" spans="2:16" ht="15.75">
      <c r="B53" s="165" t="s">
        <v>197</v>
      </c>
      <c r="C53" s="166" t="s">
        <v>164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>
        <f t="shared" si="7"/>
        <v>0</v>
      </c>
    </row>
    <row r="54" spans="2:16" ht="30.75">
      <c r="B54" s="165" t="s">
        <v>198</v>
      </c>
      <c r="C54" s="161" t="s">
        <v>165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8">
        <f t="shared" si="7"/>
        <v>0</v>
      </c>
    </row>
    <row r="55" spans="2:16" ht="15.75" hidden="1">
      <c r="B55" s="160">
        <v>5700</v>
      </c>
      <c r="C55" s="166" t="s">
        <v>166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>
        <f t="shared" si="7"/>
        <v>0</v>
      </c>
    </row>
    <row r="56" spans="2:16" ht="15.75" hidden="1">
      <c r="B56" s="160">
        <v>5800</v>
      </c>
      <c r="C56" s="166" t="s">
        <v>167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8">
        <f t="shared" si="7"/>
        <v>0</v>
      </c>
    </row>
    <row r="57" spans="2:16" ht="15.75">
      <c r="B57" s="165" t="s">
        <v>199</v>
      </c>
      <c r="C57" s="166" t="s">
        <v>168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8">
        <f t="shared" si="7"/>
        <v>0</v>
      </c>
    </row>
    <row r="58" spans="2:16" ht="15.75">
      <c r="B58" s="168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58">
        <f t="shared" si="7"/>
        <v>0</v>
      </c>
    </row>
    <row r="59" spans="2:16" ht="15.75">
      <c r="B59" s="381" t="s">
        <v>169</v>
      </c>
      <c r="C59" s="382"/>
      <c r="D59" s="162">
        <f>SUM(D60)</f>
        <v>0</v>
      </c>
      <c r="E59" s="162">
        <f t="shared" ref="E59:P59" si="8">SUM(E60)</f>
        <v>0</v>
      </c>
      <c r="F59" s="162">
        <f t="shared" si="8"/>
        <v>0</v>
      </c>
      <c r="G59" s="162">
        <f t="shared" si="8"/>
        <v>0</v>
      </c>
      <c r="H59" s="162">
        <f t="shared" si="8"/>
        <v>0</v>
      </c>
      <c r="I59" s="162">
        <f t="shared" si="8"/>
        <v>0</v>
      </c>
      <c r="J59" s="162">
        <f t="shared" si="8"/>
        <v>0</v>
      </c>
      <c r="K59" s="162">
        <f t="shared" si="8"/>
        <v>0</v>
      </c>
      <c r="L59" s="162">
        <f t="shared" si="8"/>
        <v>0</v>
      </c>
      <c r="M59" s="162">
        <f t="shared" si="8"/>
        <v>0</v>
      </c>
      <c r="N59" s="162">
        <f t="shared" si="8"/>
        <v>0</v>
      </c>
      <c r="O59" s="162">
        <f t="shared" si="8"/>
        <v>0</v>
      </c>
      <c r="P59" s="162">
        <f t="shared" si="8"/>
        <v>0</v>
      </c>
    </row>
    <row r="60" spans="2:16" ht="30.75">
      <c r="B60" s="165" t="s">
        <v>200</v>
      </c>
      <c r="C60" s="161" t="s">
        <v>170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8">
        <f>SUM(D60:O60)</f>
        <v>0</v>
      </c>
    </row>
    <row r="61" spans="2:16" ht="15.75">
      <c r="B61" s="167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58">
        <f>SUM(D61:O61)</f>
        <v>0</v>
      </c>
    </row>
    <row r="62" spans="2:16" ht="15.75">
      <c r="B62" s="168"/>
      <c r="C62" s="168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58">
        <f>SUM(D62:O62)</f>
        <v>0</v>
      </c>
    </row>
    <row r="63" spans="2:16" ht="15.75">
      <c r="B63" s="381" t="s">
        <v>171</v>
      </c>
      <c r="C63" s="382"/>
      <c r="D63" s="162">
        <f>D59+D48+D26+D16+D9</f>
        <v>100</v>
      </c>
      <c r="E63" s="162">
        <f t="shared" ref="E63:P63" si="9">E59+E48+E26+E16+E9</f>
        <v>0</v>
      </c>
      <c r="F63" s="162">
        <f t="shared" si="9"/>
        <v>0</v>
      </c>
      <c r="G63" s="162">
        <f t="shared" si="9"/>
        <v>0</v>
      </c>
      <c r="H63" s="162">
        <f>H59+H48+H26+H16+H9</f>
        <v>0</v>
      </c>
      <c r="I63" s="162">
        <f t="shared" si="9"/>
        <v>0</v>
      </c>
      <c r="J63" s="162">
        <f t="shared" si="9"/>
        <v>0</v>
      </c>
      <c r="K63" s="162">
        <f t="shared" si="9"/>
        <v>0</v>
      </c>
      <c r="L63" s="162">
        <f t="shared" si="9"/>
        <v>0</v>
      </c>
      <c r="M63" s="162">
        <f t="shared" si="9"/>
        <v>0</v>
      </c>
      <c r="N63" s="162">
        <f t="shared" si="9"/>
        <v>0</v>
      </c>
      <c r="O63" s="162">
        <f t="shared" si="9"/>
        <v>0</v>
      </c>
      <c r="P63" s="162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compo5</vt:lpstr>
      <vt:lpstr>compo6</vt:lpstr>
      <vt:lpstr>compo7</vt:lpstr>
      <vt:lpstr>compo8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User</cp:lastModifiedBy>
  <cp:lastPrinted>2017-10-04T16:19:35Z</cp:lastPrinted>
  <dcterms:created xsi:type="dcterms:W3CDTF">2013-02-05T19:11:32Z</dcterms:created>
  <dcterms:modified xsi:type="dcterms:W3CDTF">2018-10-24T15:24:46Z</dcterms:modified>
</cp:coreProperties>
</file>